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90" windowWidth="24615" windowHeight="11385"/>
  </bookViews>
  <sheets>
    <sheet name="Rekapitulace stavby" sheetId="1" r:id="rId1"/>
    <sheet name="ST3167 - VD Karhov - zaji..." sheetId="2" r:id="rId2"/>
    <sheet name="3167a - Vedlejší náklady" sheetId="3" r:id="rId3"/>
    <sheet name="3167b - Ostatní náklady" sheetId="4" r:id="rId4"/>
  </sheets>
  <definedNames>
    <definedName name="_xlnm.Print_Titles" localSheetId="2">'3167a - Vedlejší náklady'!$109:$109</definedName>
    <definedName name="_xlnm.Print_Titles" localSheetId="3">'3167b - Ostatní náklady'!$110:$110</definedName>
    <definedName name="_xlnm.Print_Titles" localSheetId="0">'Rekapitulace stavby'!$85:$85</definedName>
    <definedName name="_xlnm.Print_Titles" localSheetId="1">'ST3167 - VD Karhov - zaji...'!$119:$119</definedName>
    <definedName name="_xlnm.Print_Area" localSheetId="2">'3167a - Vedlejší náklady'!$C$4:$Q$70,'3167a - Vedlejší náklady'!$C$76:$Q$93,'3167a - Vedlejší náklady'!$C$99:$Q$117</definedName>
    <definedName name="_xlnm.Print_Area" localSheetId="3">'3167b - Ostatní náklady'!$C$4:$Q$70,'3167b - Ostatní náklady'!$C$76:$Q$94,'3167b - Ostatní náklady'!$C$100:$Q$119</definedName>
    <definedName name="_xlnm.Print_Area" localSheetId="0">'Rekapitulace stavby'!$C$4:$AP$70,'Rekapitulace stavby'!$C$76:$AP$94</definedName>
    <definedName name="_xlnm.Print_Area" localSheetId="1">'ST3167 - VD Karhov - zaji...'!$C$4:$Q$70,'ST3167 - VD Karhov - zaji...'!$C$76:$Q$104,'ST3167 - VD Karhov - zaji...'!$C$110:$Q$266</definedName>
  </definedNames>
  <calcPr calcId="145621"/>
</workbook>
</file>

<file path=xl/calcChain.xml><?xml version="1.0" encoding="utf-8"?>
<calcChain xmlns="http://schemas.openxmlformats.org/spreadsheetml/2006/main">
  <c r="O10" i="2" l="1"/>
  <c r="E11" i="2"/>
  <c r="O11" i="2"/>
  <c r="O13" i="2"/>
  <c r="E14" i="2"/>
  <c r="O14" i="2"/>
  <c r="O16" i="2"/>
  <c r="E17" i="2"/>
  <c r="O17" i="2"/>
  <c r="AY90" i="1" l="1"/>
  <c r="AX90" i="1"/>
  <c r="BI119" i="4"/>
  <c r="BH119" i="4"/>
  <c r="BG119" i="4"/>
  <c r="BF119" i="4"/>
  <c r="AA119" i="4"/>
  <c r="Y119" i="4"/>
  <c r="W119" i="4"/>
  <c r="BK119" i="4"/>
  <c r="N119" i="4"/>
  <c r="BE119" i="4"/>
  <c r="BI118" i="4"/>
  <c r="BH118" i="4"/>
  <c r="BG118" i="4"/>
  <c r="BF118" i="4"/>
  <c r="AA118" i="4"/>
  <c r="Y118" i="4"/>
  <c r="W118" i="4"/>
  <c r="BK118" i="4"/>
  <c r="N118" i="4"/>
  <c r="BE118" i="4" s="1"/>
  <c r="BI117" i="4"/>
  <c r="BH117" i="4"/>
  <c r="BG117" i="4"/>
  <c r="BF117" i="4"/>
  <c r="AA117" i="4"/>
  <c r="Y117" i="4"/>
  <c r="W117" i="4"/>
  <c r="BK117" i="4"/>
  <c r="N117" i="4"/>
  <c r="BE117" i="4"/>
  <c r="BI116" i="4"/>
  <c r="BH116" i="4"/>
  <c r="BG116" i="4"/>
  <c r="BF116" i="4"/>
  <c r="AA116" i="4"/>
  <c r="Y116" i="4"/>
  <c r="W116" i="4"/>
  <c r="BK116" i="4"/>
  <c r="N116" i="4"/>
  <c r="BE116" i="4" s="1"/>
  <c r="BI115" i="4"/>
  <c r="BH115" i="4"/>
  <c r="BG115" i="4"/>
  <c r="BF115" i="4"/>
  <c r="AA115" i="4"/>
  <c r="Y115" i="4"/>
  <c r="W115" i="4"/>
  <c r="BK115" i="4"/>
  <c r="N115" i="4"/>
  <c r="BE115" i="4" s="1"/>
  <c r="BI114" i="4"/>
  <c r="BH114" i="4"/>
  <c r="BG114" i="4"/>
  <c r="BF114" i="4"/>
  <c r="AA114" i="4"/>
  <c r="AA113" i="4"/>
  <c r="AA112" i="4" s="1"/>
  <c r="AA111" i="4" s="1"/>
  <c r="Y114" i="4"/>
  <c r="Y113" i="4"/>
  <c r="Y112" i="4" s="1"/>
  <c r="Y111" i="4" s="1"/>
  <c r="W114" i="4"/>
  <c r="W113" i="4"/>
  <c r="W112" i="4" s="1"/>
  <c r="W111" i="4" s="1"/>
  <c r="AU90" i="1" s="1"/>
  <c r="BK114" i="4"/>
  <c r="N114" i="4"/>
  <c r="BE114" i="4" s="1"/>
  <c r="F105" i="4"/>
  <c r="F103" i="4"/>
  <c r="M28" i="4"/>
  <c r="AS90" i="1" s="1"/>
  <c r="F81" i="4"/>
  <c r="F79" i="4"/>
  <c r="O18" i="4"/>
  <c r="E18" i="4"/>
  <c r="M107" i="4" s="1"/>
  <c r="O17" i="4"/>
  <c r="O15" i="4"/>
  <c r="E15" i="4"/>
  <c r="F84" i="4" s="1"/>
  <c r="O14" i="4"/>
  <c r="O12" i="4"/>
  <c r="E12" i="4"/>
  <c r="F107" i="4" s="1"/>
  <c r="F83" i="4"/>
  <c r="O11" i="4"/>
  <c r="M105" i="4"/>
  <c r="F6" i="4"/>
  <c r="F78" i="4" s="1"/>
  <c r="AY89" i="1"/>
  <c r="AX89" i="1"/>
  <c r="BI117" i="3"/>
  <c r="BH117" i="3"/>
  <c r="BG117" i="3"/>
  <c r="BF117" i="3"/>
  <c r="AA117" i="3"/>
  <c r="Y117" i="3"/>
  <c r="W117" i="3"/>
  <c r="BK117" i="3"/>
  <c r="N117" i="3"/>
  <c r="BE117" i="3" s="1"/>
  <c r="BI116" i="3"/>
  <c r="BH116" i="3"/>
  <c r="BG116" i="3"/>
  <c r="BF116" i="3"/>
  <c r="AA116" i="3"/>
  <c r="Y116" i="3"/>
  <c r="W116" i="3"/>
  <c r="BK116" i="3"/>
  <c r="N116" i="3"/>
  <c r="BE116" i="3" s="1"/>
  <c r="BI115" i="3"/>
  <c r="BH115" i="3"/>
  <c r="BG115" i="3"/>
  <c r="BF115" i="3"/>
  <c r="AA115" i="3"/>
  <c r="Y115" i="3"/>
  <c r="W115" i="3"/>
  <c r="BK115" i="3"/>
  <c r="N115" i="3"/>
  <c r="BE115" i="3" s="1"/>
  <c r="BI114" i="3"/>
  <c r="BH114" i="3"/>
  <c r="BG114" i="3"/>
  <c r="BF114" i="3"/>
  <c r="AA114" i="3"/>
  <c r="Y114" i="3"/>
  <c r="W114" i="3"/>
  <c r="BK114" i="3"/>
  <c r="N114" i="3"/>
  <c r="BE114" i="3" s="1"/>
  <c r="BI113" i="3"/>
  <c r="BH113" i="3"/>
  <c r="BG113" i="3"/>
  <c r="BF113" i="3"/>
  <c r="AA113" i="3"/>
  <c r="Y113" i="3"/>
  <c r="W113" i="3"/>
  <c r="BK113" i="3"/>
  <c r="N113" i="3"/>
  <c r="BE113" i="3" s="1"/>
  <c r="BI112" i="3"/>
  <c r="BH112" i="3"/>
  <c r="BG112" i="3"/>
  <c r="BF112" i="3"/>
  <c r="AA112" i="3"/>
  <c r="AA111" i="3"/>
  <c r="AA110" i="3"/>
  <c r="Y112" i="3"/>
  <c r="Y111" i="3" s="1"/>
  <c r="Y110" i="3" s="1"/>
  <c r="W112" i="3"/>
  <c r="W111" i="3"/>
  <c r="W110" i="3" s="1"/>
  <c r="AU89" i="1" s="1"/>
  <c r="BK112" i="3"/>
  <c r="BK111" i="3" s="1"/>
  <c r="BK110" i="3" s="1"/>
  <c r="N110" i="3" s="1"/>
  <c r="N88" i="3" s="1"/>
  <c r="N112" i="3"/>
  <c r="BE112" i="3" s="1"/>
  <c r="F104" i="3"/>
  <c r="F102" i="3"/>
  <c r="M28" i="3"/>
  <c r="AS89" i="1" s="1"/>
  <c r="F81" i="3"/>
  <c r="F79" i="3"/>
  <c r="O18" i="3"/>
  <c r="E18" i="3"/>
  <c r="M106" i="3" s="1"/>
  <c r="O17" i="3"/>
  <c r="O15" i="3"/>
  <c r="E15" i="3"/>
  <c r="F107" i="3"/>
  <c r="F84" i="3"/>
  <c r="O14" i="3"/>
  <c r="O12" i="3"/>
  <c r="E12" i="3"/>
  <c r="F83" i="3" s="1"/>
  <c r="O11" i="3"/>
  <c r="F6" i="3"/>
  <c r="F78" i="3" s="1"/>
  <c r="F101" i="3"/>
  <c r="AY88" i="1"/>
  <c r="AX88" i="1"/>
  <c r="BI265" i="2"/>
  <c r="BH265" i="2"/>
  <c r="BG265" i="2"/>
  <c r="BF265" i="2"/>
  <c r="AA265" i="2"/>
  <c r="Y265" i="2"/>
  <c r="Y263" i="2" s="1"/>
  <c r="Y262" i="2" s="1"/>
  <c r="W265" i="2"/>
  <c r="BK265" i="2"/>
  <c r="N265" i="2"/>
  <c r="BE265" i="2" s="1"/>
  <c r="BI264" i="2"/>
  <c r="BH264" i="2"/>
  <c r="BG264" i="2"/>
  <c r="BF264" i="2"/>
  <c r="AA264" i="2"/>
  <c r="AA263" i="2" s="1"/>
  <c r="AA262" i="2" s="1"/>
  <c r="Y264" i="2"/>
  <c r="W264" i="2"/>
  <c r="BK264" i="2"/>
  <c r="N264" i="2"/>
  <c r="BE264" i="2" s="1"/>
  <c r="BI260" i="2"/>
  <c r="BH260" i="2"/>
  <c r="BG260" i="2"/>
  <c r="BF260" i="2"/>
  <c r="AA260" i="2"/>
  <c r="AA259" i="2" s="1"/>
  <c r="AA258" i="2" s="1"/>
  <c r="Y260" i="2"/>
  <c r="Y259" i="2" s="1"/>
  <c r="Y258" i="2" s="1"/>
  <c r="W260" i="2"/>
  <c r="W259" i="2" s="1"/>
  <c r="W258" i="2" s="1"/>
  <c r="BK260" i="2"/>
  <c r="BK259" i="2" s="1"/>
  <c r="N260" i="2"/>
  <c r="BE260" i="2" s="1"/>
  <c r="BI246" i="2"/>
  <c r="BH246" i="2"/>
  <c r="BG246" i="2"/>
  <c r="BF246" i="2"/>
  <c r="AA246" i="2"/>
  <c r="AA245" i="2" s="1"/>
  <c r="Y246" i="2"/>
  <c r="Y245" i="2" s="1"/>
  <c r="W246" i="2"/>
  <c r="W245" i="2" s="1"/>
  <c r="BK246" i="2"/>
  <c r="BK245" i="2" s="1"/>
  <c r="N245" i="2" s="1"/>
  <c r="N96" i="2" s="1"/>
  <c r="N246" i="2"/>
  <c r="BE246" i="2" s="1"/>
  <c r="BI240" i="2"/>
  <c r="BH240" i="2"/>
  <c r="BG240" i="2"/>
  <c r="BF240" i="2"/>
  <c r="AA240" i="2"/>
  <c r="AA239" i="2" s="1"/>
  <c r="Y240" i="2"/>
  <c r="Y239" i="2" s="1"/>
  <c r="W240" i="2"/>
  <c r="W239" i="2" s="1"/>
  <c r="BK240" i="2"/>
  <c r="BK239" i="2" s="1"/>
  <c r="N239" i="2" s="1"/>
  <c r="N95" i="2" s="1"/>
  <c r="N240" i="2"/>
  <c r="BE240" i="2" s="1"/>
  <c r="BI238" i="2"/>
  <c r="BH238" i="2"/>
  <c r="BG238" i="2"/>
  <c r="BF238" i="2"/>
  <c r="AA238" i="2"/>
  <c r="Y238" i="2"/>
  <c r="W238" i="2"/>
  <c r="BK238" i="2"/>
  <c r="N238" i="2"/>
  <c r="BE238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3" i="2"/>
  <c r="BH233" i="2"/>
  <c r="BG233" i="2"/>
  <c r="BF233" i="2"/>
  <c r="AA233" i="2"/>
  <c r="Y233" i="2"/>
  <c r="W233" i="2"/>
  <c r="BK233" i="2"/>
  <c r="N233" i="2"/>
  <c r="BE233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1" i="2"/>
  <c r="BH221" i="2"/>
  <c r="BG221" i="2"/>
  <c r="BF221" i="2"/>
  <c r="AA221" i="2"/>
  <c r="Y221" i="2"/>
  <c r="W221" i="2"/>
  <c r="BK221" i="2"/>
  <c r="N221" i="2"/>
  <c r="BE221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6" i="2"/>
  <c r="BH216" i="2"/>
  <c r="BG216" i="2"/>
  <c r="BF216" i="2"/>
  <c r="AA216" i="2"/>
  <c r="Y216" i="2"/>
  <c r="W216" i="2"/>
  <c r="BK216" i="2"/>
  <c r="N216" i="2"/>
  <c r="BE216" i="2" s="1"/>
  <c r="BI214" i="2"/>
  <c r="BH214" i="2"/>
  <c r="BG214" i="2"/>
  <c r="BF214" i="2"/>
  <c r="AA214" i="2"/>
  <c r="Y214" i="2"/>
  <c r="W214" i="2"/>
  <c r="BK214" i="2"/>
  <c r="N214" i="2"/>
  <c r="BE214" i="2" s="1"/>
  <c r="BI212" i="2"/>
  <c r="BH212" i="2"/>
  <c r="BG212" i="2"/>
  <c r="BF212" i="2"/>
  <c r="AA212" i="2"/>
  <c r="Y212" i="2"/>
  <c r="W212" i="2"/>
  <c r="BK212" i="2"/>
  <c r="N212" i="2"/>
  <c r="BE212" i="2" s="1"/>
  <c r="BI207" i="2"/>
  <c r="BH207" i="2"/>
  <c r="BG207" i="2"/>
  <c r="BF207" i="2"/>
  <c r="AA207" i="2"/>
  <c r="Y207" i="2"/>
  <c r="W207" i="2"/>
  <c r="BK207" i="2"/>
  <c r="N207" i="2"/>
  <c r="BE207" i="2" s="1"/>
  <c r="BI203" i="2"/>
  <c r="BH203" i="2"/>
  <c r="BG203" i="2"/>
  <c r="BF203" i="2"/>
  <c r="AA203" i="2"/>
  <c r="Y203" i="2"/>
  <c r="W203" i="2"/>
  <c r="BK203" i="2"/>
  <c r="N203" i="2"/>
  <c r="BE203" i="2" s="1"/>
  <c r="BI201" i="2"/>
  <c r="BH201" i="2"/>
  <c r="BG201" i="2"/>
  <c r="BF201" i="2"/>
  <c r="AA201" i="2"/>
  <c r="Y201" i="2"/>
  <c r="W201" i="2"/>
  <c r="BK201" i="2"/>
  <c r="N201" i="2"/>
  <c r="BE201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4" i="2"/>
  <c r="BH184" i="2"/>
  <c r="BG184" i="2"/>
  <c r="BF184" i="2"/>
  <c r="AA184" i="2"/>
  <c r="Y184" i="2"/>
  <c r="W184" i="2"/>
  <c r="BK184" i="2"/>
  <c r="N184" i="2"/>
  <c r="BE184" i="2" s="1"/>
  <c r="BI182" i="2"/>
  <c r="BH182" i="2"/>
  <c r="BG182" i="2"/>
  <c r="BF182" i="2"/>
  <c r="AA182" i="2"/>
  <c r="Y182" i="2"/>
  <c r="W182" i="2"/>
  <c r="BK182" i="2"/>
  <c r="N182" i="2"/>
  <c r="BE182" i="2" s="1"/>
  <c r="BI180" i="2"/>
  <c r="BH180" i="2"/>
  <c r="BG180" i="2"/>
  <c r="BF180" i="2"/>
  <c r="AA180" i="2"/>
  <c r="Y180" i="2"/>
  <c r="W180" i="2"/>
  <c r="BK180" i="2"/>
  <c r="N180" i="2"/>
  <c r="BE180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4" i="2"/>
  <c r="BH174" i="2"/>
  <c r="BG174" i="2"/>
  <c r="BF174" i="2"/>
  <c r="AA174" i="2"/>
  <c r="Y174" i="2"/>
  <c r="W174" i="2"/>
  <c r="BK174" i="2"/>
  <c r="N174" i="2"/>
  <c r="BE174" i="2" s="1"/>
  <c r="BI172" i="2"/>
  <c r="BH172" i="2"/>
  <c r="BG172" i="2"/>
  <c r="BF172" i="2"/>
  <c r="AA172" i="2"/>
  <c r="Y172" i="2"/>
  <c r="W172" i="2"/>
  <c r="BK172" i="2"/>
  <c r="N172" i="2"/>
  <c r="BE172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5" i="2"/>
  <c r="BH165" i="2"/>
  <c r="BG165" i="2"/>
  <c r="BF165" i="2"/>
  <c r="AA165" i="2"/>
  <c r="Y165" i="2"/>
  <c r="W165" i="2"/>
  <c r="BK165" i="2"/>
  <c r="N165" i="2"/>
  <c r="BE165" i="2" s="1"/>
  <c r="BI163" i="2"/>
  <c r="BH163" i="2"/>
  <c r="BG163" i="2"/>
  <c r="BF163" i="2"/>
  <c r="AA163" i="2"/>
  <c r="Y163" i="2"/>
  <c r="W163" i="2"/>
  <c r="BK163" i="2"/>
  <c r="N163" i="2"/>
  <c r="BE163" i="2" s="1"/>
  <c r="BI161" i="2"/>
  <c r="BH161" i="2"/>
  <c r="BG161" i="2"/>
  <c r="BF161" i="2"/>
  <c r="AA161" i="2"/>
  <c r="Y161" i="2"/>
  <c r="W161" i="2"/>
  <c r="BK161" i="2"/>
  <c r="N161" i="2"/>
  <c r="BE161" i="2" s="1"/>
  <c r="BI159" i="2"/>
  <c r="BH159" i="2"/>
  <c r="BG159" i="2"/>
  <c r="BF159" i="2"/>
  <c r="AA159" i="2"/>
  <c r="Y159" i="2"/>
  <c r="W159" i="2"/>
  <c r="BK159" i="2"/>
  <c r="N159" i="2"/>
  <c r="BE159" i="2" s="1"/>
  <c r="BI157" i="2"/>
  <c r="BH157" i="2"/>
  <c r="BG157" i="2"/>
  <c r="BF157" i="2"/>
  <c r="AA157" i="2"/>
  <c r="Y157" i="2"/>
  <c r="W157" i="2"/>
  <c r="BK157" i="2"/>
  <c r="N157" i="2"/>
  <c r="BE157" i="2" s="1"/>
  <c r="BI155" i="2"/>
  <c r="BH155" i="2"/>
  <c r="BG155" i="2"/>
  <c r="BF155" i="2"/>
  <c r="AA155" i="2"/>
  <c r="Y155" i="2"/>
  <c r="W155" i="2"/>
  <c r="BK155" i="2"/>
  <c r="N155" i="2"/>
  <c r="BE155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0" i="2"/>
  <c r="BH140" i="2"/>
  <c r="BG140" i="2"/>
  <c r="BF140" i="2"/>
  <c r="AA140" i="2"/>
  <c r="Y140" i="2"/>
  <c r="W140" i="2"/>
  <c r="BK140" i="2"/>
  <c r="N140" i="2"/>
  <c r="BE140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3" i="2"/>
  <c r="BH133" i="2"/>
  <c r="BG133" i="2"/>
  <c r="BF133" i="2"/>
  <c r="AA133" i="2"/>
  <c r="Y133" i="2"/>
  <c r="W133" i="2"/>
  <c r="BK133" i="2"/>
  <c r="N133" i="2"/>
  <c r="BE133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F114" i="2"/>
  <c r="F112" i="2"/>
  <c r="M27" i="2"/>
  <c r="AS88" i="1" s="1"/>
  <c r="AS87" i="1" s="1"/>
  <c r="F80" i="2"/>
  <c r="F78" i="2"/>
  <c r="M116" i="2"/>
  <c r="F117" i="2"/>
  <c r="F116" i="2"/>
  <c r="M114" i="2"/>
  <c r="AK27" i="1"/>
  <c r="AM83" i="1"/>
  <c r="L83" i="1"/>
  <c r="AM82" i="1"/>
  <c r="L82" i="1"/>
  <c r="AM80" i="1"/>
  <c r="L80" i="1"/>
  <c r="L78" i="1"/>
  <c r="L77" i="1"/>
  <c r="H36" i="3" l="1"/>
  <c r="BD89" i="1" s="1"/>
  <c r="H35" i="3"/>
  <c r="BC89" i="1" s="1"/>
  <c r="H34" i="3"/>
  <c r="BB89" i="1" s="1"/>
  <c r="H33" i="3"/>
  <c r="BA89" i="1" s="1"/>
  <c r="H36" i="4"/>
  <c r="BD90" i="1" s="1"/>
  <c r="H34" i="4"/>
  <c r="BB90" i="1" s="1"/>
  <c r="H35" i="4"/>
  <c r="BC90" i="1" s="1"/>
  <c r="H33" i="4"/>
  <c r="BA90" i="1" s="1"/>
  <c r="BK113" i="4"/>
  <c r="BK112" i="4" s="1"/>
  <c r="M32" i="3"/>
  <c r="AV89" i="1" s="1"/>
  <c r="M81" i="4"/>
  <c r="Y175" i="2"/>
  <c r="W175" i="2"/>
  <c r="Y211" i="2"/>
  <c r="BK223" i="2"/>
  <c r="N223" i="2" s="1"/>
  <c r="N93" i="2" s="1"/>
  <c r="W228" i="2"/>
  <c r="AA175" i="2"/>
  <c r="BK211" i="2"/>
  <c r="N211" i="2" s="1"/>
  <c r="N92" i="2" s="1"/>
  <c r="AA228" i="2"/>
  <c r="W122" i="2"/>
  <c r="BK175" i="2"/>
  <c r="N175" i="2" s="1"/>
  <c r="N90" i="2" s="1"/>
  <c r="W211" i="2"/>
  <c r="BK228" i="2"/>
  <c r="N228" i="2" s="1"/>
  <c r="N94" i="2" s="1"/>
  <c r="W179" i="2"/>
  <c r="AA211" i="2"/>
  <c r="Y228" i="2"/>
  <c r="AA122" i="2"/>
  <c r="H35" i="2"/>
  <c r="BD88" i="1" s="1"/>
  <c r="H33" i="2"/>
  <c r="BB88" i="1" s="1"/>
  <c r="AA179" i="2"/>
  <c r="Y223" i="2"/>
  <c r="BK263" i="2"/>
  <c r="BK262" i="2" s="1"/>
  <c r="N262" i="2" s="1"/>
  <c r="N99" i="2" s="1"/>
  <c r="BK122" i="2"/>
  <c r="N122" i="2" s="1"/>
  <c r="N89" i="2" s="1"/>
  <c r="BK179" i="2"/>
  <c r="N179" i="2" s="1"/>
  <c r="N91" i="2" s="1"/>
  <c r="AA223" i="2"/>
  <c r="Y122" i="2"/>
  <c r="H34" i="2"/>
  <c r="BC88" i="1" s="1"/>
  <c r="Y179" i="2"/>
  <c r="W223" i="2"/>
  <c r="W263" i="2"/>
  <c r="W262" i="2" s="1"/>
  <c r="M32" i="2"/>
  <c r="AW88" i="1" s="1"/>
  <c r="H31" i="2"/>
  <c r="AZ88" i="1" s="1"/>
  <c r="F83" i="2"/>
  <c r="M82" i="2"/>
  <c r="M32" i="4"/>
  <c r="AV90" i="1" s="1"/>
  <c r="H32" i="4"/>
  <c r="AZ90" i="1" s="1"/>
  <c r="N259" i="2"/>
  <c r="N98" i="2" s="1"/>
  <c r="BK258" i="2"/>
  <c r="N258" i="2" s="1"/>
  <c r="N97" i="2" s="1"/>
  <c r="M27" i="3"/>
  <c r="M30" i="3" s="1"/>
  <c r="L93" i="3"/>
  <c r="M104" i="3"/>
  <c r="F106" i="3"/>
  <c r="H32" i="3"/>
  <c r="AZ89" i="1" s="1"/>
  <c r="N111" i="3"/>
  <c r="N89" i="3" s="1"/>
  <c r="M33" i="3"/>
  <c r="AW89" i="1" s="1"/>
  <c r="F102" i="4"/>
  <c r="F108" i="4"/>
  <c r="M83" i="4"/>
  <c r="M80" i="2"/>
  <c r="F82" i="2"/>
  <c r="H32" i="2"/>
  <c r="BA88" i="1" s="1"/>
  <c r="M83" i="3"/>
  <c r="M33" i="4"/>
  <c r="AW90" i="1" s="1"/>
  <c r="BB87" i="1" l="1"/>
  <c r="AX87" i="1" s="1"/>
  <c r="BD87" i="1"/>
  <c r="W35" i="1" s="1"/>
  <c r="N113" i="4"/>
  <c r="N90" i="4" s="1"/>
  <c r="BA87" i="1"/>
  <c r="W32" i="1" s="1"/>
  <c r="BC87" i="1"/>
  <c r="W34" i="1" s="1"/>
  <c r="AZ87" i="1"/>
  <c r="AV87" i="1" s="1"/>
  <c r="AT89" i="1"/>
  <c r="N263" i="2"/>
  <c r="N100" i="2" s="1"/>
  <c r="W121" i="2"/>
  <c r="W120" i="2"/>
  <c r="AU88" i="1" s="1"/>
  <c r="AU87" i="1" s="1"/>
  <c r="Y121" i="2"/>
  <c r="Y120" i="2" s="1"/>
  <c r="BK121" i="2"/>
  <c r="BK120" i="2" s="1"/>
  <c r="N120" i="2" s="1"/>
  <c r="N87" i="2" s="1"/>
  <c r="AA121" i="2"/>
  <c r="AA120" i="2" s="1"/>
  <c r="M31" i="2"/>
  <c r="AV88" i="1" s="1"/>
  <c r="AT88" i="1" s="1"/>
  <c r="AG89" i="1"/>
  <c r="L38" i="3"/>
  <c r="BK111" i="4"/>
  <c r="N111" i="4" s="1"/>
  <c r="N88" i="4" s="1"/>
  <c r="N112" i="4"/>
  <c r="N89" i="4" s="1"/>
  <c r="AT90" i="1"/>
  <c r="AY87" i="1" l="1"/>
  <c r="W33" i="1"/>
  <c r="W31" i="1"/>
  <c r="AW87" i="1"/>
  <c r="AK32" i="1" s="1"/>
  <c r="N121" i="2"/>
  <c r="N88" i="2" s="1"/>
  <c r="AN89" i="1"/>
  <c r="L104" i="2"/>
  <c r="M26" i="2"/>
  <c r="M29" i="2" s="1"/>
  <c r="AK31" i="1"/>
  <c r="M27" i="4"/>
  <c r="M30" i="4" s="1"/>
  <c r="L94" i="4"/>
  <c r="AT87" i="1" l="1"/>
  <c r="AG88" i="1"/>
  <c r="L37" i="2"/>
  <c r="AG90" i="1"/>
  <c r="AN90" i="1" s="1"/>
  <c r="L38" i="4"/>
  <c r="AG87" i="1" l="1"/>
  <c r="AN88" i="1"/>
  <c r="AK26" i="1" l="1"/>
  <c r="AK29" i="1" s="1"/>
  <c r="AK37" i="1" s="1"/>
  <c r="AG94" i="1"/>
  <c r="AN87" i="1"/>
  <c r="AN94" i="1" s="1"/>
</calcChain>
</file>

<file path=xl/sharedStrings.xml><?xml version="1.0" encoding="utf-8"?>
<sst xmlns="http://schemas.openxmlformats.org/spreadsheetml/2006/main" count="2129" uniqueCount="448">
  <si>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</si>
  <si>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</si>
  <si>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</si>
  <si>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</si>
  <si>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</si>
  <si>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</si>
  <si>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</si>
  <si>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</si>
  <si>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</si>
  <si>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</si>
  <si>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</si>
  <si>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</si>
  <si>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</si>
  <si>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</si>
  <si>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</si>
  <si>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</si>
  <si>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ST3167</t>
  </si>
  <si>
    <t>Stavba:</t>
  </si>
  <si>
    <t>VD Karhov - zajištění stability vzdušního svahu hráze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</si>
  <si>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</si>
  <si>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</si>
  <si>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</si>
  <si>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</si>
  <si>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</si>
  <si>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</si>
  <si>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</si>
  <si>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</si>
  <si>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</si>
  <si>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</si>
  <si>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</si>
  <si>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</si>
  <si>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</si>
  <si>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</si>
  <si>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</si>
  <si>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</si>
  <si>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</si>
  <si>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</si>
  <si>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</si>
  <si>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</si>
  <si>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</si>
  <si>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</si>
  <si>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</si>
  <si>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</si>
  <si>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</si>
  <si>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</si>
  <si>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</si>
  <si>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</si>
  <si>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</si>
  <si>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</si>
  <si>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</si>
  <si>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</si>
  <si>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</si>
  <si>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</si>
  <si>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</si>
  <si>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</si>
  <si>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</si>
  <si>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</si>
  <si>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</si>
  <si>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</si>
  <si>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</si>
  <si>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</si>
  <si>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</si>
  <si>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</si>
  <si>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</si>
  <si>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</si>
  <si>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</si>
  <si>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</si>
  <si>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</si>
  <si>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</si>
  <si>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</si>
  <si>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</si>
  <si>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</si>
  <si>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</si>
  <si>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{515d87dd-f86f-408a-b4f2-783b83be7586}</t>
  </si>
  <si>
    <t>{00000000-0000-0000-0000-000000000000}</t>
  </si>
  <si>
    <t>/</t>
  </si>
  <si>
    <t>1</t>
  </si>
  <si>
    <t>###NOINSERT###</t>
  </si>
  <si>
    <t>3167a</t>
  </si>
  <si>
    <t>Vedlejší náklady</t>
  </si>
  <si>
    <t>{d4c82617-fbf8-495a-972b-71fd62d07df9}</t>
  </si>
  <si>
    <t>3167b</t>
  </si>
  <si>
    <t>Ostatní náklady</t>
  </si>
  <si>
    <t>{87755cbf-c57b-4192-b551-86668febcdce}</t>
  </si>
  <si>
    <t>Procent. zadání_x000D_
[% nákladů rozpočtu]</t>
  </si>
  <si>
    <t>Zařazení nákladů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</si>
  <si>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</si>
  <si>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</si>
  <si>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</si>
  <si>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</si>
  <si>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</si>
  <si>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</si>
  <si>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</si>
  <si>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</si>
  <si>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</si>
  <si>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</si>
  <si>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</si>
  <si>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</si>
  <si>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</si>
  <si>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</si>
  <si>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</si>
  <si>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</si>
  <si>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</si>
  <si>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</si>
  <si>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</si>
  <si>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</si>
  <si>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</si>
  <si>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</si>
  <si>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</si>
  <si>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</si>
  <si>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M - Práce a dodávky M</t>
  </si>
  <si>
    <t xml:space="preserve">    36-M - Montáž prov.,měř. a regul. zařízení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</si>
  <si>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</si>
  <si>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</si>
  <si>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</si>
  <si>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</si>
  <si>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</si>
  <si>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</si>
  <si>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</si>
  <si>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</si>
  <si>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</si>
  <si>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</si>
  <si>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</si>
  <si>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</si>
  <si>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</si>
  <si>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</si>
  <si>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</si>
  <si>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</si>
  <si>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111201401</t>
  </si>
  <si>
    <t>Spálení křovin a stromů průměru kmene do 100 mm</t>
  </si>
  <si>
    <t>m2</t>
  </si>
  <si>
    <t>4</t>
  </si>
  <si>
    <t>-500602170</t>
  </si>
  <si>
    <t>111203201</t>
  </si>
  <si>
    <t>Odstranění křovin a stromů s ponecháním kořenů z plochy do 1000 m2</t>
  </si>
  <si>
    <t>-822492815</t>
  </si>
  <si>
    <t>3</t>
  </si>
  <si>
    <t>112101101</t>
  </si>
  <si>
    <t>Odstranění stromů listnatých průměru kmene do 300 mm</t>
  </si>
  <si>
    <t>kus</t>
  </si>
  <si>
    <t>1529434892</t>
  </si>
  <si>
    <t>112101102</t>
  </si>
  <si>
    <t>Odstranění stromů listnatých průměru kmene do 500 mm</t>
  </si>
  <si>
    <t>1634128069</t>
  </si>
  <si>
    <t>5</t>
  </si>
  <si>
    <t>112111111</t>
  </si>
  <si>
    <t>Spálení větví všech druhů stromů</t>
  </si>
  <si>
    <t>-48337056</t>
  </si>
  <si>
    <t>6</t>
  </si>
  <si>
    <t>112201101</t>
  </si>
  <si>
    <t>Odstranění pařezů D do 300 mm</t>
  </si>
  <si>
    <t>891628286</t>
  </si>
  <si>
    <t>7</t>
  </si>
  <si>
    <t>112201102</t>
  </si>
  <si>
    <t>Odstranění pařezů D do 500 mm</t>
  </si>
  <si>
    <t>-825774249</t>
  </si>
  <si>
    <t>8</t>
  </si>
  <si>
    <t>112201103</t>
  </si>
  <si>
    <t>Odstranění pařezů D do 700 mm</t>
  </si>
  <si>
    <t>1859912053</t>
  </si>
  <si>
    <t>9</t>
  </si>
  <si>
    <t>114203103</t>
  </si>
  <si>
    <t>Rozebrání betonových žlabů</t>
  </si>
  <si>
    <t>m3</t>
  </si>
  <si>
    <t>1865056862</t>
  </si>
  <si>
    <t>(4,5*0,60*0,40)*2</t>
  </si>
  <si>
    <t>VV</t>
  </si>
  <si>
    <t>10</t>
  </si>
  <si>
    <t>114203104</t>
  </si>
  <si>
    <t>Rozebrání záhozů a rovnanin na sucho</t>
  </si>
  <si>
    <t>-134060393</t>
  </si>
  <si>
    <t>1,70*1,0  "rozebrání opevnění návodního líce hráze</t>
  </si>
  <si>
    <t>11</t>
  </si>
  <si>
    <t>119001412</t>
  </si>
  <si>
    <t>Odstranění potrubí betonového,  DN do 500</t>
  </si>
  <si>
    <t>m</t>
  </si>
  <si>
    <t>-896055786</t>
  </si>
  <si>
    <t>12</t>
  </si>
  <si>
    <t>121101102</t>
  </si>
  <si>
    <t>Sejmutí ornice s přemístěním na vzdálenost do 100 m</t>
  </si>
  <si>
    <t>1384189116</t>
  </si>
  <si>
    <t>141,37-(1,19*12,0)  "přitěžovací lavice</t>
  </si>
  <si>
    <t>24,50  "oprava odvodňovacího betonového potrubí</t>
  </si>
  <si>
    <t>Součet</t>
  </si>
  <si>
    <t>13</t>
  </si>
  <si>
    <t>132201201</t>
  </si>
  <si>
    <t>Hloubení rýh š do 2000 mm v hornině tř. 3 objemu do 100 m3</t>
  </si>
  <si>
    <t>545488887</t>
  </si>
  <si>
    <t>165,22-(0,93*12,0)  "přitěžovací lavice</t>
  </si>
  <si>
    <t>47,38*1,0  "opěrná stěna z drátoštěrkových matrací - gabiónů</t>
  </si>
  <si>
    <t>1,30*70,0  "obnažení stávajícího trativodu</t>
  </si>
  <si>
    <t>4,76*1,0  "výkop tělesa hráze</t>
  </si>
  <si>
    <t>14</t>
  </si>
  <si>
    <t>132201209</t>
  </si>
  <si>
    <t>Příplatek za lepivost k hloubení rýh š do 2000 mm v hornině tř. 3</t>
  </si>
  <si>
    <t>7229115</t>
  </si>
  <si>
    <t>1623014R1</t>
  </si>
  <si>
    <t>Vodorovné přemístění pařezů do 10 km D do 300 mm</t>
  </si>
  <si>
    <t>-1833307630</t>
  </si>
  <si>
    <t>16</t>
  </si>
  <si>
    <t>1623014R2</t>
  </si>
  <si>
    <t>Vodorovné přemístění pařezů do 10 km D do 500 mm</t>
  </si>
  <si>
    <t>-754016032</t>
  </si>
  <si>
    <t>17</t>
  </si>
  <si>
    <t>1623014R3</t>
  </si>
  <si>
    <t>Vodorovné přemístění pařezů do 10 km D do 700 mm</t>
  </si>
  <si>
    <t>780755866</t>
  </si>
  <si>
    <t>18</t>
  </si>
  <si>
    <t>1623014R4</t>
  </si>
  <si>
    <t>Vodorovné přemístění kmenů stromů listnatých do 10 km D kmene do 300 mm</t>
  </si>
  <si>
    <t>-440268555</t>
  </si>
  <si>
    <t>19</t>
  </si>
  <si>
    <t>1623014R5</t>
  </si>
  <si>
    <t>Vodorovné přemístění kmenů stromů listnatých do 10 km D kmene do 500 mm</t>
  </si>
  <si>
    <t>-2090474277</t>
  </si>
  <si>
    <t>20</t>
  </si>
  <si>
    <t>162301501R</t>
  </si>
  <si>
    <t>Vodorovné přemístění křovin do 10 km D kmene do 100 mm</t>
  </si>
  <si>
    <t>-1251395278</t>
  </si>
  <si>
    <t>171101121</t>
  </si>
  <si>
    <t>Uložení sypaniny z hornin nesoudržných kamenitých do násypů zhutněných</t>
  </si>
  <si>
    <t>546050413</t>
  </si>
  <si>
    <t>1102,99-(11,55*12,0)</t>
  </si>
  <si>
    <t>M</t>
  </si>
  <si>
    <t>58343984</t>
  </si>
  <si>
    <t>kamenivo drcené hrubé frakce 0-128 MN</t>
  </si>
  <si>
    <t>t</t>
  </si>
  <si>
    <t>2120885176</t>
  </si>
  <si>
    <t>964,39*2</t>
  </si>
  <si>
    <t>171101131</t>
  </si>
  <si>
    <t>Uložení sypaniny z hornin nesoudržných a soudržných střídavě do násypů zhutněných</t>
  </si>
  <si>
    <t>197332160</t>
  </si>
  <si>
    <t>91,00-24,50-12,60-11,20-4,90</t>
  </si>
  <si>
    <t>2,89*2,36  "rozebrané betony</t>
  </si>
  <si>
    <t>15,40  "rozebrané betonové trouby</t>
  </si>
  <si>
    <t>1,3  "pařezy</t>
  </si>
  <si>
    <t>181301101</t>
  </si>
  <si>
    <t>Rozprostření ornice tl vrstvy do 100 mm pl do 500 m2 v rovině nebo ve svahu do 1:5</t>
  </si>
  <si>
    <t>-1218949960</t>
  </si>
  <si>
    <t>2101,90-(11,74*12,0)</t>
  </si>
  <si>
    <t>1037150R</t>
  </si>
  <si>
    <t>substrát na ohumusování</t>
  </si>
  <si>
    <t>-1789084129</t>
  </si>
  <si>
    <t>690,10*0,1  "chybějící materiál na ohumusování</t>
  </si>
  <si>
    <t>181301102</t>
  </si>
  <si>
    <t>Rozprostření ornice tl vrstvy do 150 mm pl do 500 m2 v rovině nebo ve svahu do 1:5</t>
  </si>
  <si>
    <t>-1027214693</t>
  </si>
  <si>
    <t>24,50/0,15</t>
  </si>
  <si>
    <t>181411121</t>
  </si>
  <si>
    <t>Založení lučního trávníku výsevem plochy do 1000 m2 v rovině a ve svahu do 1:5</t>
  </si>
  <si>
    <t>-1834494159</t>
  </si>
  <si>
    <t>1961,02  "přitěžovací lavice</t>
  </si>
  <si>
    <t>2,60*70,0  "oprava odvodňovacího betonového potrubí</t>
  </si>
  <si>
    <t>00572470</t>
  </si>
  <si>
    <t>osivo směs travní univerzál</t>
  </si>
  <si>
    <t>kg</t>
  </si>
  <si>
    <t>-1608777703</t>
  </si>
  <si>
    <t>181951102</t>
  </si>
  <si>
    <t>Úprava pláně v hornině tř. 1 až 4 se zhutněním</t>
  </si>
  <si>
    <t>1842710822</t>
  </si>
  <si>
    <t>2,60*70,0</t>
  </si>
  <si>
    <t>182201101</t>
  </si>
  <si>
    <t>Svahování násypů</t>
  </si>
  <si>
    <t>750614323</t>
  </si>
  <si>
    <t>1736,63-(10,21*12,0)</t>
  </si>
  <si>
    <t>1848181R6</t>
  </si>
  <si>
    <t>Krácení kmenů stromů na 1 m dlouhé přířezy</t>
  </si>
  <si>
    <t>kpl</t>
  </si>
  <si>
    <t>-135040511</t>
  </si>
  <si>
    <t>24768111R</t>
  </si>
  <si>
    <t>Těsnění z jílu se zhutněním</t>
  </si>
  <si>
    <t>80786408</t>
  </si>
  <si>
    <t>58125110</t>
  </si>
  <si>
    <t>jíl - těsnící materiál</t>
  </si>
  <si>
    <t>1921229079</t>
  </si>
  <si>
    <t>4,76*2</t>
  </si>
  <si>
    <t>321311115</t>
  </si>
  <si>
    <t>Konstrukce vodních staveb z betonu prostého mrazuvzdorného tř. C 25/30</t>
  </si>
  <si>
    <t>209583449</t>
  </si>
  <si>
    <t>(0,11*25)+(0,22*0,55*2)  "betonové lože pod odvodňovací žlaby</t>
  </si>
  <si>
    <t>321311116</t>
  </si>
  <si>
    <t>Konstrukce vodních staveb z betonu prostého mrazuvzdorného tř. C 30/37</t>
  </si>
  <si>
    <t>-262991046</t>
  </si>
  <si>
    <t>2,96*0,50  "sanace zhlaví betonového požeráku</t>
  </si>
  <si>
    <t>321351010</t>
  </si>
  <si>
    <t>Bednění konstrukcí vodních staveb rovinné - zřízení</t>
  </si>
  <si>
    <t>1213619372</t>
  </si>
  <si>
    <t>0,60*70,0  "oprava odvodňovacího betonového potrubí</t>
  </si>
  <si>
    <t>(7,60*0,50)+(3,20*0,50)  "sanace zhlaví betonového požeráku</t>
  </si>
  <si>
    <t>321352010</t>
  </si>
  <si>
    <t>Bednění konstrukcí vodních staveb rovinné - odstranění</t>
  </si>
  <si>
    <t>15316239</t>
  </si>
  <si>
    <t>321366111</t>
  </si>
  <si>
    <t>Výztuž železobetonových konstrukcí vodních staveb z oceli 10 505 D do 12 mm</t>
  </si>
  <si>
    <t>-1785098843</t>
  </si>
  <si>
    <t>(0,69*1,50*14)*0,001</t>
  </si>
  <si>
    <t>(0,69*1,65*4)*0,001</t>
  </si>
  <si>
    <t>(0,69*46,28)*0,001</t>
  </si>
  <si>
    <t>13010246</t>
  </si>
  <si>
    <t>tyč ocelová plochá jakost 11 375 60x10mm</t>
  </si>
  <si>
    <t>-1734201017</t>
  </si>
  <si>
    <t>13010186</t>
  </si>
  <si>
    <t>tyč ocelová plochá jakost 11 375 30x10mm</t>
  </si>
  <si>
    <t>-1857222524</t>
  </si>
  <si>
    <t>(2,36*0,615*1)*0,001</t>
  </si>
  <si>
    <t>(2,36*1,084*2)*0,001</t>
  </si>
  <si>
    <t>(2,36*0,684*2)*0,001</t>
  </si>
  <si>
    <t>(2,36*0,12*6)*0,001</t>
  </si>
  <si>
    <t>13010184</t>
  </si>
  <si>
    <t>tyč ocelová plochá jakost 11 375 30x8mm</t>
  </si>
  <si>
    <t>-515620182</t>
  </si>
  <si>
    <t>(1,88*1,064*23)*0,001</t>
  </si>
  <si>
    <t>13010508</t>
  </si>
  <si>
    <t>úhelník ocelový nerovnostranný jakost 11 375 50x40x5mm</t>
  </si>
  <si>
    <t>-1406938406</t>
  </si>
  <si>
    <t>(3,35*1,10*2)*0,001</t>
  </si>
  <si>
    <t>(3,35*0,70*2)*0,001</t>
  </si>
  <si>
    <t>13010011</t>
  </si>
  <si>
    <t>tyč ocelová kruhová jakost 11 375 D 10mm</t>
  </si>
  <si>
    <t>-1682818944</t>
  </si>
  <si>
    <t>(0,617*0,42*2)*0,001</t>
  </si>
  <si>
    <t>(0,617*0,55*2)*0,001</t>
  </si>
  <si>
    <t>451541111</t>
  </si>
  <si>
    <t>Lože pod potrubí otevřený výkop ze štěrkodrtě 0-63 mm</t>
  </si>
  <si>
    <t>-159495538</t>
  </si>
  <si>
    <t>0,18*70,0  "oprava odvodňovacího betonového potrubí</t>
  </si>
  <si>
    <t>461511111</t>
  </si>
  <si>
    <t>Opevnění z lomového kamene do drátěných košů gabionů zpracované na místě</t>
  </si>
  <si>
    <t>-240386177</t>
  </si>
  <si>
    <t>1,0*2,0*30,0  "opevněná stěna</t>
  </si>
  <si>
    <t>58344171</t>
  </si>
  <si>
    <t>štěrkodrť frakce 0-32</t>
  </si>
  <si>
    <t>2068610352</t>
  </si>
  <si>
    <t>(0,1*30,0*1,0)*2</t>
  </si>
  <si>
    <t>462511270</t>
  </si>
  <si>
    <t>Zához z lomového kamene bez proštěrkování z terénu hmotnost do 200 kg</t>
  </si>
  <si>
    <t>2049576036</t>
  </si>
  <si>
    <t>462512270</t>
  </si>
  <si>
    <t>Zához z lomového kamene s proštěrkováním z terénu hmotnost do 200 kg</t>
  </si>
  <si>
    <t>-359983709</t>
  </si>
  <si>
    <t>248,25-(1,59*5,0)</t>
  </si>
  <si>
    <t>462519002</t>
  </si>
  <si>
    <t>Příplatek za urovnání ploch záhozu z lomového kamene hmotnost do 200 kg</t>
  </si>
  <si>
    <t>465962557</t>
  </si>
  <si>
    <t>399,72-(1,54*5,0)</t>
  </si>
  <si>
    <t>811377111</t>
  </si>
  <si>
    <t>Kladení netěsněného potrubí z trub betonových DN 300</t>
  </si>
  <si>
    <t>1576512495</t>
  </si>
  <si>
    <t>59221011</t>
  </si>
  <si>
    <t>trouba betonová přímá DN 300</t>
  </si>
  <si>
    <t>-53099481</t>
  </si>
  <si>
    <t>899623171</t>
  </si>
  <si>
    <t>Obetonování potrubí nebo zdiva stok betonem prostým tř. C 25/30 v otevřeném výkopu</t>
  </si>
  <si>
    <t>851621202</t>
  </si>
  <si>
    <t>0,16*70,0</t>
  </si>
  <si>
    <t>911331211</t>
  </si>
  <si>
    <t>Montáž svodidla ocelového zpětná</t>
  </si>
  <si>
    <t>2072296797</t>
  </si>
  <si>
    <t>935112111</t>
  </si>
  <si>
    <t>Osazení příkopového žlabu do betonu tl 100 mm z betonových tvárnic š D 500 mm</t>
  </si>
  <si>
    <t>795934182</t>
  </si>
  <si>
    <t>59227051</t>
  </si>
  <si>
    <t>žlabovka betonová příkopová 330x500x150mm</t>
  </si>
  <si>
    <t>-1421987659</t>
  </si>
  <si>
    <t>30+35</t>
  </si>
  <si>
    <t>960111221</t>
  </si>
  <si>
    <t xml:space="preserve">Bourání vodních staveb z dílců  betonových </t>
  </si>
  <si>
    <t>-169870924</t>
  </si>
  <si>
    <t>0,73  "odbourání poškozených částí koruny požeráku</t>
  </si>
  <si>
    <t>966005311</t>
  </si>
  <si>
    <t xml:space="preserve">Rozebrání a odstranění silničního svodidla </t>
  </si>
  <si>
    <t>154359663</t>
  </si>
  <si>
    <t>977131110</t>
  </si>
  <si>
    <t>Vrty příklepovými vrtáky D do 16 mm do cihelného zdiva nebo prostého betonu</t>
  </si>
  <si>
    <t>-586368180</t>
  </si>
  <si>
    <t>18*0,25</t>
  </si>
  <si>
    <t>R1</t>
  </si>
  <si>
    <t>chemická malta - kartuše 400 ml</t>
  </si>
  <si>
    <t>242611394</t>
  </si>
  <si>
    <t>-678881573</t>
  </si>
  <si>
    <t>64</t>
  </si>
  <si>
    <t>998332011</t>
  </si>
  <si>
    <t>Přesun hmot pro úpravy vodních toků a kanály</t>
  </si>
  <si>
    <t>1054938218</t>
  </si>
  <si>
    <t>0,888+7,105  "betonové potubí</t>
  </si>
  <si>
    <t>1928,78  "kamenivo drcené</t>
  </si>
  <si>
    <t>14,492  "substrát</t>
  </si>
  <si>
    <t>9,52  "jíl</t>
  </si>
  <si>
    <t>126,48  "gabióny</t>
  </si>
  <si>
    <t>6,00  "štěrkodrť</t>
  </si>
  <si>
    <t>3,628  "zához bez proštěrkování</t>
  </si>
  <si>
    <t>584,909  "zához s proštěrkováním</t>
  </si>
  <si>
    <t>5,988  "svodidlo</t>
  </si>
  <si>
    <t>2,809+8,272  "žlaby</t>
  </si>
  <si>
    <t>789421211</t>
  </si>
  <si>
    <t xml:space="preserve">Provedení žárového zinkování ocelových konstrukcí </t>
  </si>
  <si>
    <t>352253424</t>
  </si>
  <si>
    <t xml:space="preserve">3,16  "úprava povrchu česlí a rámu </t>
  </si>
  <si>
    <t>362230573</t>
  </si>
  <si>
    <t xml:space="preserve">Připojení trubek ocel bezešvých přivařením </t>
  </si>
  <si>
    <t>-111941116</t>
  </si>
  <si>
    <t>14011022</t>
  </si>
  <si>
    <t>trubka ocelová bezešvá hladká jakost 11 353 44,5x5mm</t>
  </si>
  <si>
    <t>128</t>
  </si>
  <si>
    <t>1452273180</t>
  </si>
  <si>
    <t>(0,5*3)+1,5  "prodloužení piezometrických sond</t>
  </si>
  <si>
    <t>Objekt:</t>
  </si>
  <si>
    <t>3167a - Vedlejší náklady</t>
  </si>
  <si>
    <t>VRN - Vedlejší rozpočtové náklady</t>
  </si>
  <si>
    <t>01</t>
  </si>
  <si>
    <t>-2068062569</t>
  </si>
  <si>
    <t>02</t>
  </si>
  <si>
    <t>1777421097</t>
  </si>
  <si>
    <t>03</t>
  </si>
  <si>
    <t>Opatření k zamezení vyvážení nečistot ze staveniště</t>
  </si>
  <si>
    <t>545185602</t>
  </si>
  <si>
    <t>04</t>
  </si>
  <si>
    <t>Oprava dopravou poškozené komunikace</t>
  </si>
  <si>
    <t>-321954469</t>
  </si>
  <si>
    <t>05</t>
  </si>
  <si>
    <t>Vytýčení inženýrských sítí</t>
  </si>
  <si>
    <t>-1068145574</t>
  </si>
  <si>
    <t>06</t>
  </si>
  <si>
    <t>Dopravně inženýrská opatření</t>
  </si>
  <si>
    <t>113880556</t>
  </si>
  <si>
    <t>3167b - Ostatní náklady</t>
  </si>
  <si>
    <t>HSV - HSV</t>
  </si>
  <si>
    <t xml:space="preserve">    ON - Ostatní náklady</t>
  </si>
  <si>
    <t>1668349331</t>
  </si>
  <si>
    <t>1638202542</t>
  </si>
  <si>
    <t>963692693</t>
  </si>
  <si>
    <t>405798204</t>
  </si>
  <si>
    <t>-901568607</t>
  </si>
  <si>
    <t>Fotodokumentace postupu výstavby</t>
  </si>
  <si>
    <t>-411181140</t>
  </si>
  <si>
    <t>Pasportizace objektů v okolí stavby</t>
  </si>
  <si>
    <t>Dodržování podmínek havarijního a povodňového plánu stavby vč. případné aktualizace</t>
  </si>
  <si>
    <t>Naplnění podmínek a povinností vyplývajících z rozhodnutí o umístění stavby a stavebního povolení</t>
  </si>
  <si>
    <t>Dokumentace skutečného provedení stavby dle podmínek smlouvy o dílo</t>
  </si>
  <si>
    <t>Geodetické práce:                                                     a) geodetické vytýčení před zahájením stavby, vč.protokolu o vytýčení                                                b) geodetické zaměření skutečného provedení</t>
  </si>
  <si>
    <t>Vybudování a likvidace zařízení staveniště dle podmínek smlouvy o dílo</t>
  </si>
  <si>
    <t>Uvedení ploch dotčených stavbou do původního stavu vč.protokolárního předání vlastníkům</t>
  </si>
  <si>
    <t>997321511R01</t>
  </si>
  <si>
    <t>Likvidace suti, vybouraných hmot a přebytečné zeminy zákonným způsobem včetně dopravy a manipulace</t>
  </si>
  <si>
    <t>259,40*1,8  "materiál z vykopávek (sypaniny z horniny tř. 1 až 4)</t>
  </si>
  <si>
    <t>Povodí Vltavy, státní podnik</t>
  </si>
  <si>
    <t>Celkové náklady za stavbu 1)</t>
  </si>
  <si>
    <t xml:space="preserve">Celkové náklady za stavbu 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</si>
</sst>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25" xfId="0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33" fillId="0" borderId="25" xfId="0" applyFont="1" applyFill="1" applyBorder="1" applyAlignment="1" applyProtection="1">
      <alignment horizontal="center" vertical="center"/>
      <protection locked="0"/>
    </xf>
    <xf numFmtId="167" fontId="8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4" fontId="24" fillId="5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4" fontId="0" fillId="6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4" fontId="33" fillId="6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0" fontId="0" fillId="6" borderId="0" xfId="0" applyFill="1" applyBorder="1"/>
    <xf numFmtId="0" fontId="2" fillId="6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tabSelected="1" workbookViewId="0">
      <pane ySplit="1" topLeftCell="A2" activePane="bottomLeft" state="frozen"/>
      <selection pane="bottomLeft" activeCell="BE83" sqref="BE8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 x14ac:dyDescent="0.3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R2" s="191" t="s">
        <v>8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20" t="s">
        <v>9</v>
      </c>
      <c r="BT2" s="20" t="s">
        <v>10</v>
      </c>
    </row>
    <row r="3" spans="1:73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 x14ac:dyDescent="0.3">
      <c r="B4" s="24"/>
      <c r="C4" s="186" t="s">
        <v>12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25"/>
      <c r="AS4" s="19" t="s">
        <v>13</v>
      </c>
      <c r="BS4" s="20" t="s">
        <v>14</v>
      </c>
    </row>
    <row r="5" spans="1:73" ht="14.45" customHeight="1" x14ac:dyDescent="0.3">
      <c r="B5" s="24"/>
      <c r="C5" s="26"/>
      <c r="D5" s="27" t="s">
        <v>15</v>
      </c>
      <c r="E5" s="26"/>
      <c r="F5" s="26"/>
      <c r="G5" s="26"/>
      <c r="H5" s="26"/>
      <c r="I5" s="26"/>
      <c r="J5" s="26"/>
      <c r="K5" s="188" t="s">
        <v>16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26"/>
      <c r="AQ5" s="25"/>
      <c r="BS5" s="20" t="s">
        <v>9</v>
      </c>
    </row>
    <row r="6" spans="1:73" ht="36.950000000000003" customHeight="1" x14ac:dyDescent="0.3">
      <c r="B6" s="24"/>
      <c r="C6" s="26"/>
      <c r="D6" s="29" t="s">
        <v>17</v>
      </c>
      <c r="E6" s="26"/>
      <c r="F6" s="26"/>
      <c r="G6" s="26"/>
      <c r="H6" s="26"/>
      <c r="I6" s="26"/>
      <c r="J6" s="26"/>
      <c r="K6" s="190" t="s">
        <v>18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26"/>
      <c r="AQ6" s="25"/>
      <c r="BS6" s="20" t="s">
        <v>9</v>
      </c>
    </row>
    <row r="7" spans="1:73" ht="14.45" customHeight="1" x14ac:dyDescent="0.3">
      <c r="B7" s="24"/>
      <c r="C7" s="26"/>
      <c r="D7" s="30" t="s">
        <v>19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20</v>
      </c>
      <c r="AL7" s="26"/>
      <c r="AM7" s="26"/>
      <c r="AN7" s="28" t="s">
        <v>5</v>
      </c>
      <c r="AO7" s="26"/>
      <c r="AP7" s="26"/>
      <c r="AQ7" s="25"/>
      <c r="BS7" s="20" t="s">
        <v>9</v>
      </c>
    </row>
    <row r="8" spans="1:73" ht="14.45" customHeight="1" x14ac:dyDescent="0.3">
      <c r="B8" s="24"/>
      <c r="C8" s="26"/>
      <c r="D8" s="30" t="s">
        <v>21</v>
      </c>
      <c r="E8" s="26"/>
      <c r="F8" s="26"/>
      <c r="G8" s="26"/>
      <c r="H8" s="26"/>
      <c r="I8" s="26"/>
      <c r="J8" s="26"/>
      <c r="K8" s="28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23</v>
      </c>
      <c r="AL8" s="26"/>
      <c r="AM8" s="260"/>
      <c r="AN8" s="261"/>
      <c r="AO8" s="260"/>
      <c r="AP8" s="26"/>
      <c r="AQ8" s="25"/>
      <c r="BS8" s="20" t="s">
        <v>9</v>
      </c>
    </row>
    <row r="9" spans="1:73" ht="14.45" customHeight="1" x14ac:dyDescent="0.3">
      <c r="B9" s="24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5"/>
      <c r="BS9" s="20" t="s">
        <v>9</v>
      </c>
    </row>
    <row r="10" spans="1:73" ht="14.45" customHeight="1" x14ac:dyDescent="0.3">
      <c r="B10" s="24"/>
      <c r="C10" s="26"/>
      <c r="D10" s="30" t="s">
        <v>24</v>
      </c>
      <c r="E10" s="26"/>
      <c r="F10" s="26"/>
      <c r="G10" s="26"/>
      <c r="H10" s="26"/>
      <c r="I10" s="26"/>
      <c r="J10" s="26"/>
      <c r="K10" s="26"/>
      <c r="L10" s="26" t="s">
        <v>445</v>
      </c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25</v>
      </c>
      <c r="AL10" s="26"/>
      <c r="AM10" s="26"/>
      <c r="AN10" s="28" t="s">
        <v>5</v>
      </c>
      <c r="AO10" s="26"/>
      <c r="AP10" s="26"/>
      <c r="AQ10" s="25"/>
      <c r="BS10" s="20" t="s">
        <v>9</v>
      </c>
    </row>
    <row r="11" spans="1:73" ht="18.399999999999999" customHeight="1" x14ac:dyDescent="0.3">
      <c r="B11" s="24"/>
      <c r="C11" s="26"/>
      <c r="D11" s="26"/>
      <c r="E11" s="28" t="s">
        <v>22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26</v>
      </c>
      <c r="AL11" s="26"/>
      <c r="AM11" s="26"/>
      <c r="AN11" s="28" t="s">
        <v>5</v>
      </c>
      <c r="AO11" s="26"/>
      <c r="AP11" s="26"/>
      <c r="AQ11" s="25"/>
      <c r="BS11" s="20" t="s">
        <v>9</v>
      </c>
    </row>
    <row r="12" spans="1:73" ht="6.95" customHeight="1" x14ac:dyDescent="0.3">
      <c r="B12" s="24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5"/>
      <c r="BS12" s="20" t="s">
        <v>9</v>
      </c>
    </row>
    <row r="13" spans="1:73" ht="14.45" customHeight="1" x14ac:dyDescent="0.3">
      <c r="B13" s="24"/>
      <c r="C13" s="26"/>
      <c r="D13" s="30" t="s">
        <v>27</v>
      </c>
      <c r="E13" s="26"/>
      <c r="F13" s="26"/>
      <c r="G13" s="26"/>
      <c r="H13" s="26"/>
      <c r="I13" s="26"/>
      <c r="J13" s="26"/>
      <c r="K13" s="26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"/>
      <c r="AK13" s="30" t="s">
        <v>25</v>
      </c>
      <c r="AL13" s="26"/>
      <c r="AM13" s="260"/>
      <c r="AN13" s="261" t="s">
        <v>5</v>
      </c>
      <c r="AO13" s="260"/>
      <c r="AP13" s="26"/>
      <c r="AQ13" s="25"/>
      <c r="BS13" s="20" t="s">
        <v>9</v>
      </c>
    </row>
    <row r="14" spans="1:73" ht="15" x14ac:dyDescent="0.3">
      <c r="B14" s="24"/>
      <c r="C14" s="26"/>
      <c r="D14" s="26"/>
      <c r="E14" s="28" t="s">
        <v>22</v>
      </c>
      <c r="F14" s="26"/>
      <c r="G14" s="26"/>
      <c r="H14" s="26"/>
      <c r="I14" s="26"/>
      <c r="J14" s="26"/>
      <c r="K14" s="26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"/>
      <c r="AK14" s="30" t="s">
        <v>26</v>
      </c>
      <c r="AL14" s="26"/>
      <c r="AM14" s="260"/>
      <c r="AN14" s="261" t="s">
        <v>5</v>
      </c>
      <c r="AO14" s="260"/>
      <c r="AP14" s="26"/>
      <c r="AQ14" s="25"/>
      <c r="BS14" s="20" t="s">
        <v>9</v>
      </c>
    </row>
    <row r="15" spans="1:73" ht="6.95" customHeight="1" x14ac:dyDescent="0.3">
      <c r="B15" s="24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5"/>
      <c r="BS15" s="20" t="s">
        <v>6</v>
      </c>
    </row>
    <row r="16" spans="1:73" ht="14.45" customHeight="1" x14ac:dyDescent="0.3">
      <c r="B16" s="24"/>
      <c r="C16" s="26"/>
      <c r="D16" s="30" t="s">
        <v>28</v>
      </c>
      <c r="E16" s="26"/>
      <c r="F16" s="26"/>
      <c r="G16" s="26"/>
      <c r="H16" s="26"/>
      <c r="I16" s="26"/>
      <c r="J16" s="26"/>
      <c r="K16" s="26"/>
      <c r="L16" s="176" t="s">
        <v>445</v>
      </c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25</v>
      </c>
      <c r="AL16" s="26"/>
      <c r="AM16" s="26"/>
      <c r="AN16" s="28" t="s">
        <v>5</v>
      </c>
      <c r="AO16" s="26"/>
      <c r="AP16" s="26"/>
      <c r="AQ16" s="25"/>
      <c r="BS16" s="20" t="s">
        <v>6</v>
      </c>
    </row>
    <row r="17" spans="2:71" ht="18.399999999999999" customHeight="1" x14ac:dyDescent="0.3">
      <c r="B17" s="24"/>
      <c r="C17" s="26"/>
      <c r="D17" s="26"/>
      <c r="E17" s="28" t="s">
        <v>22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26</v>
      </c>
      <c r="AL17" s="26"/>
      <c r="AM17" s="26"/>
      <c r="AN17" s="28" t="s">
        <v>5</v>
      </c>
      <c r="AO17" s="26"/>
      <c r="AP17" s="26"/>
      <c r="AQ17" s="25"/>
      <c r="BS17" s="20" t="s">
        <v>29</v>
      </c>
    </row>
    <row r="18" spans="2:71" ht="6.95" customHeight="1" x14ac:dyDescent="0.3">
      <c r="B18" s="24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5"/>
      <c r="BS18" s="20" t="s">
        <v>9</v>
      </c>
    </row>
    <row r="19" spans="2:71" ht="14.45" customHeight="1" x14ac:dyDescent="0.3">
      <c r="B19" s="24"/>
      <c r="C19" s="26"/>
      <c r="D19" s="30" t="s">
        <v>30</v>
      </c>
      <c r="E19" s="26"/>
      <c r="F19" s="26"/>
      <c r="G19" s="26"/>
      <c r="H19" s="26"/>
      <c r="I19" s="26"/>
      <c r="J19" s="26"/>
      <c r="K19" s="26"/>
      <c r="L19" s="176" t="s">
        <v>445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25</v>
      </c>
      <c r="AL19" s="26"/>
      <c r="AM19" s="26"/>
      <c r="AN19" s="28" t="s">
        <v>5</v>
      </c>
      <c r="AO19" s="26"/>
      <c r="AP19" s="26"/>
      <c r="AQ19" s="25"/>
      <c r="BS19" s="20" t="s">
        <v>9</v>
      </c>
    </row>
    <row r="20" spans="2:71" ht="18.399999999999999" customHeight="1" x14ac:dyDescent="0.3">
      <c r="B20" s="24"/>
      <c r="C20" s="26"/>
      <c r="D20" s="26"/>
      <c r="E20" s="28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26</v>
      </c>
      <c r="AL20" s="26"/>
      <c r="AM20" s="26"/>
      <c r="AN20" s="28" t="s">
        <v>5</v>
      </c>
      <c r="AO20" s="26"/>
      <c r="AP20" s="26"/>
      <c r="AQ20" s="25"/>
    </row>
    <row r="21" spans="2:71" ht="6.95" customHeight="1" x14ac:dyDescent="0.3">
      <c r="B21" s="24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5"/>
    </row>
    <row r="22" spans="2:71" ht="15" x14ac:dyDescent="0.3">
      <c r="B22" s="24"/>
      <c r="C22" s="26"/>
      <c r="D22" s="30" t="s">
        <v>31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5"/>
    </row>
    <row r="23" spans="2:71" ht="16.5" customHeight="1" x14ac:dyDescent="0.3">
      <c r="B23" s="24"/>
      <c r="C23" s="26"/>
      <c r="D23" s="26"/>
      <c r="E23" s="206" t="s">
        <v>5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6"/>
      <c r="AP23" s="26"/>
      <c r="AQ23" s="25"/>
    </row>
    <row r="24" spans="2:71" ht="6.95" customHeight="1" x14ac:dyDescent="0.3">
      <c r="B24" s="2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5"/>
    </row>
    <row r="25" spans="2:71" ht="6.95" customHeight="1" x14ac:dyDescent="0.3">
      <c r="B25" s="24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5"/>
    </row>
    <row r="26" spans="2:71" ht="14.45" customHeight="1" x14ac:dyDescent="0.3">
      <c r="B26" s="24"/>
      <c r="C26" s="26"/>
      <c r="D26" s="32" t="s">
        <v>32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07">
        <f>ROUND(AG87,2)</f>
        <v>0</v>
      </c>
      <c r="AL26" s="189"/>
      <c r="AM26" s="189"/>
      <c r="AN26" s="189"/>
      <c r="AO26" s="189"/>
      <c r="AP26" s="26"/>
      <c r="AQ26" s="25"/>
    </row>
    <row r="27" spans="2:71" ht="14.45" customHeight="1" x14ac:dyDescent="0.3">
      <c r="B27" s="24"/>
      <c r="C27" s="26"/>
      <c r="D27" s="32" t="s">
        <v>33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07">
        <f>ROUND(AG92,2)</f>
        <v>0</v>
      </c>
      <c r="AL27" s="207"/>
      <c r="AM27" s="207"/>
      <c r="AN27" s="207"/>
      <c r="AO27" s="207"/>
      <c r="AP27" s="26"/>
      <c r="AQ27" s="25"/>
    </row>
    <row r="28" spans="2:71" s="1" customFormat="1" ht="6.95" customHeight="1" x14ac:dyDescent="0.3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" customHeight="1" x14ac:dyDescent="0.3">
      <c r="B29" s="33"/>
      <c r="C29" s="34"/>
      <c r="D29" s="36" t="s">
        <v>34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08">
        <f>ROUND(AK26+AK27,2)</f>
        <v>0</v>
      </c>
      <c r="AL29" s="209"/>
      <c r="AM29" s="209"/>
      <c r="AN29" s="209"/>
      <c r="AO29" s="209"/>
      <c r="AP29" s="34"/>
      <c r="AQ29" s="35"/>
    </row>
    <row r="30" spans="2:71" s="1" customFormat="1" ht="6.95" customHeight="1" x14ac:dyDescent="0.3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5" customHeight="1" x14ac:dyDescent="0.3">
      <c r="B31" s="38"/>
      <c r="C31" s="39"/>
      <c r="D31" s="40" t="s">
        <v>35</v>
      </c>
      <c r="E31" s="39"/>
      <c r="F31" s="40" t="s">
        <v>36</v>
      </c>
      <c r="G31" s="39"/>
      <c r="H31" s="39"/>
      <c r="I31" s="39"/>
      <c r="J31" s="39"/>
      <c r="K31" s="39"/>
      <c r="L31" s="182">
        <v>0.21</v>
      </c>
      <c r="M31" s="183"/>
      <c r="N31" s="183"/>
      <c r="O31" s="183"/>
      <c r="P31" s="39"/>
      <c r="Q31" s="39"/>
      <c r="R31" s="39"/>
      <c r="S31" s="39"/>
      <c r="T31" s="42" t="s">
        <v>37</v>
      </c>
      <c r="U31" s="39"/>
      <c r="V31" s="39"/>
      <c r="W31" s="210">
        <f>ROUND(AZ87+SUM(CD93),2)</f>
        <v>0</v>
      </c>
      <c r="X31" s="183"/>
      <c r="Y31" s="183"/>
      <c r="Z31" s="183"/>
      <c r="AA31" s="183"/>
      <c r="AB31" s="183"/>
      <c r="AC31" s="183"/>
      <c r="AD31" s="183"/>
      <c r="AE31" s="183"/>
      <c r="AF31" s="39"/>
      <c r="AG31" s="39"/>
      <c r="AH31" s="39"/>
      <c r="AI31" s="39"/>
      <c r="AJ31" s="39"/>
      <c r="AK31" s="210">
        <f>ROUND(AV87+SUM(BY93),2)</f>
        <v>0</v>
      </c>
      <c r="AL31" s="183"/>
      <c r="AM31" s="183"/>
      <c r="AN31" s="183"/>
      <c r="AO31" s="183"/>
      <c r="AP31" s="39"/>
      <c r="AQ31" s="43"/>
    </row>
    <row r="32" spans="2:71" s="2" customFormat="1" ht="14.45" customHeight="1" x14ac:dyDescent="0.3">
      <c r="B32" s="38"/>
      <c r="C32" s="39"/>
      <c r="D32" s="39"/>
      <c r="E32" s="39"/>
      <c r="F32" s="40" t="s">
        <v>38</v>
      </c>
      <c r="G32" s="39"/>
      <c r="H32" s="39"/>
      <c r="I32" s="39"/>
      <c r="J32" s="39"/>
      <c r="K32" s="39"/>
      <c r="L32" s="182">
        <v>0.15</v>
      </c>
      <c r="M32" s="183"/>
      <c r="N32" s="183"/>
      <c r="O32" s="183"/>
      <c r="P32" s="39"/>
      <c r="Q32" s="39"/>
      <c r="R32" s="39"/>
      <c r="S32" s="39"/>
      <c r="T32" s="42" t="s">
        <v>37</v>
      </c>
      <c r="U32" s="39"/>
      <c r="V32" s="39"/>
      <c r="W32" s="210">
        <f>ROUND(BA87+SUM(CE93),2)</f>
        <v>0</v>
      </c>
      <c r="X32" s="183"/>
      <c r="Y32" s="183"/>
      <c r="Z32" s="183"/>
      <c r="AA32" s="183"/>
      <c r="AB32" s="183"/>
      <c r="AC32" s="183"/>
      <c r="AD32" s="183"/>
      <c r="AE32" s="183"/>
      <c r="AF32" s="39"/>
      <c r="AG32" s="39"/>
      <c r="AH32" s="39"/>
      <c r="AI32" s="39"/>
      <c r="AJ32" s="39"/>
      <c r="AK32" s="210">
        <f>ROUND(AW87+SUM(BZ93),2)</f>
        <v>0</v>
      </c>
      <c r="AL32" s="183"/>
      <c r="AM32" s="183"/>
      <c r="AN32" s="183"/>
      <c r="AO32" s="183"/>
      <c r="AP32" s="39"/>
      <c r="AQ32" s="43"/>
    </row>
    <row r="33" spans="2:43" s="2" customFormat="1" ht="14.45" hidden="1" customHeight="1" x14ac:dyDescent="0.3">
      <c r="B33" s="38"/>
      <c r="C33" s="39"/>
      <c r="D33" s="39"/>
      <c r="E33" s="39"/>
      <c r="F33" s="40" t="s">
        <v>39</v>
      </c>
      <c r="G33" s="39"/>
      <c r="H33" s="39"/>
      <c r="I33" s="39"/>
      <c r="J33" s="39"/>
      <c r="K33" s="39"/>
      <c r="L33" s="182">
        <v>0.21</v>
      </c>
      <c r="M33" s="183"/>
      <c r="N33" s="183"/>
      <c r="O33" s="183"/>
      <c r="P33" s="39"/>
      <c r="Q33" s="39"/>
      <c r="R33" s="39"/>
      <c r="S33" s="39"/>
      <c r="T33" s="42" t="s">
        <v>37</v>
      </c>
      <c r="U33" s="39"/>
      <c r="V33" s="39"/>
      <c r="W33" s="210">
        <f>ROUND(BB87+SUM(CF93),2)</f>
        <v>0</v>
      </c>
      <c r="X33" s="183"/>
      <c r="Y33" s="183"/>
      <c r="Z33" s="183"/>
      <c r="AA33" s="183"/>
      <c r="AB33" s="183"/>
      <c r="AC33" s="183"/>
      <c r="AD33" s="183"/>
      <c r="AE33" s="183"/>
      <c r="AF33" s="39"/>
      <c r="AG33" s="39"/>
      <c r="AH33" s="39"/>
      <c r="AI33" s="39"/>
      <c r="AJ33" s="39"/>
      <c r="AK33" s="210">
        <v>0</v>
      </c>
      <c r="AL33" s="183"/>
      <c r="AM33" s="183"/>
      <c r="AN33" s="183"/>
      <c r="AO33" s="183"/>
      <c r="AP33" s="39"/>
      <c r="AQ33" s="43"/>
    </row>
    <row r="34" spans="2:43" s="2" customFormat="1" ht="14.45" hidden="1" customHeight="1" x14ac:dyDescent="0.3">
      <c r="B34" s="38"/>
      <c r="C34" s="39"/>
      <c r="D34" s="39"/>
      <c r="E34" s="39"/>
      <c r="F34" s="40" t="s">
        <v>40</v>
      </c>
      <c r="G34" s="39"/>
      <c r="H34" s="39"/>
      <c r="I34" s="39"/>
      <c r="J34" s="39"/>
      <c r="K34" s="39"/>
      <c r="L34" s="182">
        <v>0.15</v>
      </c>
      <c r="M34" s="183"/>
      <c r="N34" s="183"/>
      <c r="O34" s="183"/>
      <c r="P34" s="39"/>
      <c r="Q34" s="39"/>
      <c r="R34" s="39"/>
      <c r="S34" s="39"/>
      <c r="T34" s="42" t="s">
        <v>37</v>
      </c>
      <c r="U34" s="39"/>
      <c r="V34" s="39"/>
      <c r="W34" s="210">
        <f>ROUND(BC87+SUM(CG93),2)</f>
        <v>0</v>
      </c>
      <c r="X34" s="183"/>
      <c r="Y34" s="183"/>
      <c r="Z34" s="183"/>
      <c r="AA34" s="183"/>
      <c r="AB34" s="183"/>
      <c r="AC34" s="183"/>
      <c r="AD34" s="183"/>
      <c r="AE34" s="183"/>
      <c r="AF34" s="39"/>
      <c r="AG34" s="39"/>
      <c r="AH34" s="39"/>
      <c r="AI34" s="39"/>
      <c r="AJ34" s="39"/>
      <c r="AK34" s="210">
        <v>0</v>
      </c>
      <c r="AL34" s="183"/>
      <c r="AM34" s="183"/>
      <c r="AN34" s="183"/>
      <c r="AO34" s="183"/>
      <c r="AP34" s="39"/>
      <c r="AQ34" s="43"/>
    </row>
    <row r="35" spans="2:43" s="2" customFormat="1" ht="14.45" hidden="1" customHeight="1" x14ac:dyDescent="0.3">
      <c r="B35" s="38"/>
      <c r="C35" s="39"/>
      <c r="D35" s="39"/>
      <c r="E35" s="39"/>
      <c r="F35" s="40" t="s">
        <v>41</v>
      </c>
      <c r="G35" s="39"/>
      <c r="H35" s="39"/>
      <c r="I35" s="39"/>
      <c r="J35" s="39"/>
      <c r="K35" s="39"/>
      <c r="L35" s="182">
        <v>0</v>
      </c>
      <c r="M35" s="183"/>
      <c r="N35" s="183"/>
      <c r="O35" s="183"/>
      <c r="P35" s="39"/>
      <c r="Q35" s="39"/>
      <c r="R35" s="39"/>
      <c r="S35" s="39"/>
      <c r="T35" s="42" t="s">
        <v>37</v>
      </c>
      <c r="U35" s="39"/>
      <c r="V35" s="39"/>
      <c r="W35" s="210">
        <f>ROUND(BD87+SUM(CH93),2)</f>
        <v>0</v>
      </c>
      <c r="X35" s="183"/>
      <c r="Y35" s="183"/>
      <c r="Z35" s="183"/>
      <c r="AA35" s="183"/>
      <c r="AB35" s="183"/>
      <c r="AC35" s="183"/>
      <c r="AD35" s="183"/>
      <c r="AE35" s="183"/>
      <c r="AF35" s="39"/>
      <c r="AG35" s="39"/>
      <c r="AH35" s="39"/>
      <c r="AI35" s="39"/>
      <c r="AJ35" s="39"/>
      <c r="AK35" s="210">
        <v>0</v>
      </c>
      <c r="AL35" s="183"/>
      <c r="AM35" s="183"/>
      <c r="AN35" s="183"/>
      <c r="AO35" s="183"/>
      <c r="AP35" s="39"/>
      <c r="AQ35" s="43"/>
    </row>
    <row r="36" spans="2:43" s="1" customFormat="1" ht="6.95" customHeight="1" x14ac:dyDescent="0.3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" customHeight="1" x14ac:dyDescent="0.3">
      <c r="B37" s="33"/>
      <c r="C37" s="44"/>
      <c r="D37" s="45" t="s">
        <v>42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43</v>
      </c>
      <c r="U37" s="46"/>
      <c r="V37" s="46"/>
      <c r="W37" s="46"/>
      <c r="X37" s="218" t="s">
        <v>44</v>
      </c>
      <c r="Y37" s="212"/>
      <c r="Z37" s="212"/>
      <c r="AA37" s="212"/>
      <c r="AB37" s="212"/>
      <c r="AC37" s="46"/>
      <c r="AD37" s="46"/>
      <c r="AE37" s="46"/>
      <c r="AF37" s="46"/>
      <c r="AG37" s="46"/>
      <c r="AH37" s="46"/>
      <c r="AI37" s="46"/>
      <c r="AJ37" s="46"/>
      <c r="AK37" s="211">
        <f>SUM(AK29:AK35)</f>
        <v>0</v>
      </c>
      <c r="AL37" s="212"/>
      <c r="AM37" s="212"/>
      <c r="AN37" s="212"/>
      <c r="AO37" s="213"/>
      <c r="AP37" s="44"/>
      <c r="AQ37" s="35"/>
    </row>
    <row r="38" spans="2:43" s="1" customFormat="1" ht="14.45" customHeight="1" x14ac:dyDescent="0.3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 x14ac:dyDescent="0.3">
      <c r="B39" s="24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5"/>
    </row>
    <row r="40" spans="2:43" x14ac:dyDescent="0.3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5"/>
    </row>
    <row r="41" spans="2:43" x14ac:dyDescent="0.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5"/>
    </row>
    <row r="42" spans="2:43" x14ac:dyDescent="0.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5"/>
    </row>
    <row r="43" spans="2:43" x14ac:dyDescent="0.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5"/>
    </row>
    <row r="44" spans="2:43" x14ac:dyDescent="0.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5"/>
    </row>
    <row r="45" spans="2:43" x14ac:dyDescent="0.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5"/>
    </row>
    <row r="46" spans="2:43" x14ac:dyDescent="0.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5"/>
    </row>
    <row r="47" spans="2:43" x14ac:dyDescent="0.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5"/>
    </row>
    <row r="48" spans="2:43" x14ac:dyDescent="0.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5"/>
    </row>
    <row r="49" spans="2:43" s="1" customFormat="1" ht="15" x14ac:dyDescent="0.3">
      <c r="B49" s="33"/>
      <c r="C49" s="34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46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x14ac:dyDescent="0.3">
      <c r="B50" s="24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5"/>
    </row>
    <row r="51" spans="2:43" x14ac:dyDescent="0.3">
      <c r="B51" s="24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5"/>
    </row>
    <row r="52" spans="2:43" x14ac:dyDescent="0.3">
      <c r="B52" s="24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5"/>
    </row>
    <row r="53" spans="2:43" x14ac:dyDescent="0.3">
      <c r="B53" s="24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5"/>
    </row>
    <row r="54" spans="2:43" x14ac:dyDescent="0.3">
      <c r="B54" s="24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5"/>
    </row>
    <row r="55" spans="2:43" x14ac:dyDescent="0.3">
      <c r="B55" s="24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5"/>
    </row>
    <row r="56" spans="2:43" x14ac:dyDescent="0.3">
      <c r="B56" s="24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5"/>
    </row>
    <row r="57" spans="2:43" x14ac:dyDescent="0.3">
      <c r="B57" s="24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5"/>
    </row>
    <row r="58" spans="2:43" s="1" customFormat="1" ht="15" x14ac:dyDescent="0.3">
      <c r="B58" s="33"/>
      <c r="C58" s="34"/>
      <c r="D58" s="53" t="s">
        <v>47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48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47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48</v>
      </c>
      <c r="AN58" s="54"/>
      <c r="AO58" s="56"/>
      <c r="AP58" s="34"/>
      <c r="AQ58" s="35"/>
    </row>
    <row r="59" spans="2:43" x14ac:dyDescent="0.3">
      <c r="B59" s="24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5"/>
    </row>
    <row r="60" spans="2:43" s="1" customFormat="1" ht="15" x14ac:dyDescent="0.3">
      <c r="B60" s="33"/>
      <c r="C60" s="34"/>
      <c r="D60" s="48" t="s">
        <v>49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50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x14ac:dyDescent="0.3">
      <c r="B61" s="24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5"/>
    </row>
    <row r="62" spans="2:43" x14ac:dyDescent="0.3">
      <c r="B62" s="24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5"/>
    </row>
    <row r="63" spans="2:43" x14ac:dyDescent="0.3">
      <c r="B63" s="24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5"/>
    </row>
    <row r="64" spans="2:43" x14ac:dyDescent="0.3">
      <c r="B64" s="24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5"/>
    </row>
    <row r="65" spans="2:43" x14ac:dyDescent="0.3">
      <c r="B65" s="24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5"/>
    </row>
    <row r="66" spans="2:43" x14ac:dyDescent="0.3">
      <c r="B66" s="24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5"/>
    </row>
    <row r="67" spans="2:43" x14ac:dyDescent="0.3">
      <c r="B67" s="24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5"/>
    </row>
    <row r="68" spans="2:43" x14ac:dyDescent="0.3">
      <c r="B68" s="24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5"/>
    </row>
    <row r="69" spans="2:43" s="1" customFormat="1" ht="15" x14ac:dyDescent="0.3">
      <c r="B69" s="33"/>
      <c r="C69" s="34"/>
      <c r="D69" s="53" t="s">
        <v>47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48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47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48</v>
      </c>
      <c r="AN69" s="54"/>
      <c r="AO69" s="56"/>
      <c r="AP69" s="34"/>
      <c r="AQ69" s="35"/>
    </row>
    <row r="70" spans="2:43" s="1" customFormat="1" ht="6.95" customHeight="1" x14ac:dyDescent="0.3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 x14ac:dyDescent="0.3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 x14ac:dyDescent="0.3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 x14ac:dyDescent="0.3">
      <c r="B76" s="33"/>
      <c r="C76" s="186" t="s">
        <v>51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35"/>
    </row>
    <row r="77" spans="2:43" s="3" customFormat="1" ht="14.45" customHeight="1" x14ac:dyDescent="0.3">
      <c r="B77" s="63"/>
      <c r="C77" s="30" t="s">
        <v>15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ST3167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 x14ac:dyDescent="0.3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215" t="str">
        <f>K6</f>
        <v>VD Karhov - zajištění stability vzdušního svahu hráze</v>
      </c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68"/>
      <c r="AQ78" s="69"/>
    </row>
    <row r="79" spans="2:43" s="1" customFormat="1" ht="6.95" customHeight="1" x14ac:dyDescent="0.3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 x14ac:dyDescent="0.3">
      <c r="B80" s="33"/>
      <c r="C80" s="30" t="s">
        <v>21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 xml:space="preserve"> 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23</v>
      </c>
      <c r="AJ80" s="34"/>
      <c r="AK80" s="34"/>
      <c r="AL80" s="34"/>
      <c r="AM80" s="71" t="str">
        <f>IF(AN8= "","",AN8)</f>
        <v/>
      </c>
      <c r="AN80" s="34"/>
      <c r="AO80" s="34"/>
      <c r="AP80" s="34"/>
      <c r="AQ80" s="35"/>
    </row>
    <row r="81" spans="1:76" s="1" customFormat="1" ht="6.95" customHeight="1" x14ac:dyDescent="0.3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 ht="15" x14ac:dyDescent="0.3">
      <c r="B82" s="33"/>
      <c r="C82" s="30" t="s">
        <v>24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28</v>
      </c>
      <c r="AJ82" s="34"/>
      <c r="AK82" s="34"/>
      <c r="AL82" s="34"/>
      <c r="AM82" s="197" t="str">
        <f>IF(E17="","",E17)</f>
        <v xml:space="preserve"> </v>
      </c>
      <c r="AN82" s="197"/>
      <c r="AO82" s="197"/>
      <c r="AP82" s="197"/>
      <c r="AQ82" s="35"/>
      <c r="AS82" s="193" t="s">
        <v>52</v>
      </c>
      <c r="AT82" s="19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76" s="1" customFormat="1" ht="15" x14ac:dyDescent="0.3">
      <c r="B83" s="33"/>
      <c r="C83" s="30" t="s">
        <v>27</v>
      </c>
      <c r="D83" s="34"/>
      <c r="E83" s="34"/>
      <c r="F83" s="34"/>
      <c r="G83" s="34"/>
      <c r="H83" s="34"/>
      <c r="I83" s="34"/>
      <c r="J83" s="34"/>
      <c r="K83" s="34"/>
      <c r="L83" s="64" t="str">
        <f>IF(E14="","",E14)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30</v>
      </c>
      <c r="AJ83" s="34"/>
      <c r="AK83" s="34"/>
      <c r="AL83" s="34"/>
      <c r="AM83" s="197" t="str">
        <f>IF(E20="","",E20)</f>
        <v/>
      </c>
      <c r="AN83" s="197"/>
      <c r="AO83" s="197"/>
      <c r="AP83" s="197"/>
      <c r="AQ83" s="35"/>
      <c r="AS83" s="195"/>
      <c r="AT83" s="196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76" s="1" customFormat="1" ht="10.9" customHeight="1" x14ac:dyDescent="0.3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95"/>
      <c r="AT84" s="196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76" s="1" customFormat="1" ht="29.25" customHeight="1" x14ac:dyDescent="0.3">
      <c r="B85" s="33"/>
      <c r="C85" s="217" t="s">
        <v>53</v>
      </c>
      <c r="D85" s="199"/>
      <c r="E85" s="199"/>
      <c r="F85" s="199"/>
      <c r="G85" s="199"/>
      <c r="H85" s="73"/>
      <c r="I85" s="198" t="s">
        <v>54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8" t="s">
        <v>55</v>
      </c>
      <c r="AH85" s="199"/>
      <c r="AI85" s="199"/>
      <c r="AJ85" s="199"/>
      <c r="AK85" s="199"/>
      <c r="AL85" s="199"/>
      <c r="AM85" s="199"/>
      <c r="AN85" s="198" t="s">
        <v>56</v>
      </c>
      <c r="AO85" s="199"/>
      <c r="AP85" s="200"/>
      <c r="AQ85" s="35"/>
      <c r="AS85" s="74" t="s">
        <v>57</v>
      </c>
      <c r="AT85" s="75" t="s">
        <v>58</v>
      </c>
      <c r="AU85" s="75" t="s">
        <v>59</v>
      </c>
      <c r="AV85" s="75" t="s">
        <v>60</v>
      </c>
      <c r="AW85" s="75" t="s">
        <v>61</v>
      </c>
      <c r="AX85" s="75" t="s">
        <v>62</v>
      </c>
      <c r="AY85" s="75" t="s">
        <v>63</v>
      </c>
      <c r="AZ85" s="75" t="s">
        <v>64</v>
      </c>
      <c r="BA85" s="75" t="s">
        <v>65</v>
      </c>
      <c r="BB85" s="75" t="s">
        <v>66</v>
      </c>
      <c r="BC85" s="75" t="s">
        <v>67</v>
      </c>
      <c r="BD85" s="76" t="s">
        <v>68</v>
      </c>
    </row>
    <row r="86" spans="1:76" s="1" customFormat="1" ht="10.9" customHeight="1" x14ac:dyDescent="0.3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 x14ac:dyDescent="0.3">
      <c r="B87" s="66"/>
      <c r="C87" s="78" t="s">
        <v>69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3">
        <f>ROUND(SUM(AG88:AG90),2)</f>
        <v>0</v>
      </c>
      <c r="AH87" s="203"/>
      <c r="AI87" s="203"/>
      <c r="AJ87" s="203"/>
      <c r="AK87" s="203"/>
      <c r="AL87" s="203"/>
      <c r="AM87" s="203"/>
      <c r="AN87" s="204">
        <f>SUM(AG87,AT87)</f>
        <v>0</v>
      </c>
      <c r="AO87" s="204"/>
      <c r="AP87" s="204"/>
      <c r="AQ87" s="69"/>
      <c r="AS87" s="80">
        <f>ROUND(SUM(AS88:AS90),2)</f>
        <v>0</v>
      </c>
      <c r="AT87" s="81">
        <f>ROUND(SUM(AV87:AW87),2)</f>
        <v>0</v>
      </c>
      <c r="AU87" s="82">
        <f>ROUND(SUM(AU88:AU90),5)</f>
        <v>3246.1550499999998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ROUND(SUM(AZ88:AZ90),2)</f>
        <v>0</v>
      </c>
      <c r="BA87" s="81">
        <f>ROUND(SUM(BA88:BA90),2)</f>
        <v>0</v>
      </c>
      <c r="BB87" s="81">
        <f>ROUND(SUM(BB88:BB90),2)</f>
        <v>0</v>
      </c>
      <c r="BC87" s="81">
        <f>ROUND(SUM(BC88:BC90),2)</f>
        <v>0</v>
      </c>
      <c r="BD87" s="83">
        <f>ROUND(SUM(BD88:BD90),2)</f>
        <v>0</v>
      </c>
      <c r="BS87" s="84" t="s">
        <v>70</v>
      </c>
      <c r="BT87" s="84" t="s">
        <v>71</v>
      </c>
      <c r="BV87" s="84" t="s">
        <v>72</v>
      </c>
      <c r="BW87" s="84" t="s">
        <v>73</v>
      </c>
      <c r="BX87" s="84" t="s">
        <v>74</v>
      </c>
    </row>
    <row r="88" spans="1:76" s="5" customFormat="1" ht="31.5" customHeight="1" x14ac:dyDescent="0.3">
      <c r="A88" s="85" t="s">
        <v>75</v>
      </c>
      <c r="B88" s="86"/>
      <c r="C88" s="87"/>
      <c r="D88" s="214" t="s">
        <v>16</v>
      </c>
      <c r="E88" s="214"/>
      <c r="F88" s="214"/>
      <c r="G88" s="214"/>
      <c r="H88" s="214"/>
      <c r="I88" s="88"/>
      <c r="J88" s="214" t="s">
        <v>18</v>
      </c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  <c r="AG88" s="201">
        <f>'ST3167 - VD Karhov - zaji...'!M29</f>
        <v>0</v>
      </c>
      <c r="AH88" s="202"/>
      <c r="AI88" s="202"/>
      <c r="AJ88" s="202"/>
      <c r="AK88" s="202"/>
      <c r="AL88" s="202"/>
      <c r="AM88" s="202"/>
      <c r="AN88" s="201">
        <f>SUM(AG88,AT88)</f>
        <v>0</v>
      </c>
      <c r="AO88" s="202"/>
      <c r="AP88" s="202"/>
      <c r="AQ88" s="89"/>
      <c r="AS88" s="90">
        <f>'ST3167 - VD Karhov - zaji...'!M27</f>
        <v>0</v>
      </c>
      <c r="AT88" s="91">
        <f>ROUND(SUM(AV88:AW88),2)</f>
        <v>0</v>
      </c>
      <c r="AU88" s="92">
        <f>'ST3167 - VD Karhov - zaji...'!W120</f>
        <v>3246.1550539999998</v>
      </c>
      <c r="AV88" s="91">
        <f>'ST3167 - VD Karhov - zaji...'!M31</f>
        <v>0</v>
      </c>
      <c r="AW88" s="91">
        <f>'ST3167 - VD Karhov - zaji...'!M32</f>
        <v>0</v>
      </c>
      <c r="AX88" s="91">
        <f>'ST3167 - VD Karhov - zaji...'!M33</f>
        <v>0</v>
      </c>
      <c r="AY88" s="91">
        <f>'ST3167 - VD Karhov - zaji...'!M34</f>
        <v>0</v>
      </c>
      <c r="AZ88" s="91">
        <f>'ST3167 - VD Karhov - zaji...'!H31</f>
        <v>0</v>
      </c>
      <c r="BA88" s="91">
        <f>'ST3167 - VD Karhov - zaji...'!H32</f>
        <v>0</v>
      </c>
      <c r="BB88" s="91">
        <f>'ST3167 - VD Karhov - zaji...'!H33</f>
        <v>0</v>
      </c>
      <c r="BC88" s="91">
        <f>'ST3167 - VD Karhov - zaji...'!H34</f>
        <v>0</v>
      </c>
      <c r="BD88" s="93">
        <f>'ST3167 - VD Karhov - zaji...'!H35</f>
        <v>0</v>
      </c>
      <c r="BT88" s="94" t="s">
        <v>76</v>
      </c>
      <c r="BU88" s="94" t="s">
        <v>77</v>
      </c>
      <c r="BV88" s="94" t="s">
        <v>72</v>
      </c>
      <c r="BW88" s="94" t="s">
        <v>73</v>
      </c>
      <c r="BX88" s="94" t="s">
        <v>74</v>
      </c>
    </row>
    <row r="89" spans="1:76" s="5" customFormat="1" ht="16.5" customHeight="1" x14ac:dyDescent="0.3">
      <c r="A89" s="85" t="s">
        <v>75</v>
      </c>
      <c r="B89" s="86"/>
      <c r="C89" s="87"/>
      <c r="D89" s="214" t="s">
        <v>78</v>
      </c>
      <c r="E89" s="214"/>
      <c r="F89" s="214"/>
      <c r="G89" s="214"/>
      <c r="H89" s="214"/>
      <c r="I89" s="88"/>
      <c r="J89" s="214" t="s">
        <v>79</v>
      </c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14"/>
      <c r="Y89" s="214"/>
      <c r="Z89" s="214"/>
      <c r="AA89" s="214"/>
      <c r="AB89" s="214"/>
      <c r="AC89" s="214"/>
      <c r="AD89" s="214"/>
      <c r="AE89" s="214"/>
      <c r="AF89" s="214"/>
      <c r="AG89" s="201">
        <f>'3167a - Vedlejší náklady'!M30</f>
        <v>0</v>
      </c>
      <c r="AH89" s="202"/>
      <c r="AI89" s="202"/>
      <c r="AJ89" s="202"/>
      <c r="AK89" s="202"/>
      <c r="AL89" s="202"/>
      <c r="AM89" s="202"/>
      <c r="AN89" s="201">
        <f>SUM(AG89,AT89)</f>
        <v>0</v>
      </c>
      <c r="AO89" s="202"/>
      <c r="AP89" s="202"/>
      <c r="AQ89" s="89"/>
      <c r="AS89" s="90">
        <f>'3167a - Vedlejší náklady'!M28</f>
        <v>0</v>
      </c>
      <c r="AT89" s="91">
        <f>ROUND(SUM(AV89:AW89),2)</f>
        <v>0</v>
      </c>
      <c r="AU89" s="92">
        <f>'3167a - Vedlejší náklady'!W110</f>
        <v>0</v>
      </c>
      <c r="AV89" s="91">
        <f>'3167a - Vedlejší náklady'!M32</f>
        <v>0</v>
      </c>
      <c r="AW89" s="91">
        <f>'3167a - Vedlejší náklady'!M33</f>
        <v>0</v>
      </c>
      <c r="AX89" s="91">
        <f>'3167a - Vedlejší náklady'!M34</f>
        <v>0</v>
      </c>
      <c r="AY89" s="91">
        <f>'3167a - Vedlejší náklady'!M35</f>
        <v>0</v>
      </c>
      <c r="AZ89" s="91">
        <f>'3167a - Vedlejší náklady'!H32</f>
        <v>0</v>
      </c>
      <c r="BA89" s="91">
        <f>'3167a - Vedlejší náklady'!H33</f>
        <v>0</v>
      </c>
      <c r="BB89" s="91">
        <f>'3167a - Vedlejší náklady'!H34</f>
        <v>0</v>
      </c>
      <c r="BC89" s="91">
        <f>'3167a - Vedlejší náklady'!H35</f>
        <v>0</v>
      </c>
      <c r="BD89" s="93">
        <f>'3167a - Vedlejší náklady'!H36</f>
        <v>0</v>
      </c>
      <c r="BT89" s="94" t="s">
        <v>76</v>
      </c>
      <c r="BV89" s="94" t="s">
        <v>72</v>
      </c>
      <c r="BW89" s="94" t="s">
        <v>80</v>
      </c>
      <c r="BX89" s="94" t="s">
        <v>73</v>
      </c>
    </row>
    <row r="90" spans="1:76" s="5" customFormat="1" ht="16.5" customHeight="1" x14ac:dyDescent="0.3">
      <c r="A90" s="85" t="s">
        <v>75</v>
      </c>
      <c r="B90" s="86"/>
      <c r="C90" s="87"/>
      <c r="D90" s="214" t="s">
        <v>81</v>
      </c>
      <c r="E90" s="214"/>
      <c r="F90" s="214"/>
      <c r="G90" s="214"/>
      <c r="H90" s="214"/>
      <c r="I90" s="88"/>
      <c r="J90" s="214" t="s">
        <v>82</v>
      </c>
      <c r="K90" s="214"/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V90" s="214"/>
      <c r="W90" s="214"/>
      <c r="X90" s="214"/>
      <c r="Y90" s="214"/>
      <c r="Z90" s="214"/>
      <c r="AA90" s="214"/>
      <c r="AB90" s="214"/>
      <c r="AC90" s="214"/>
      <c r="AD90" s="214"/>
      <c r="AE90" s="214"/>
      <c r="AF90" s="214"/>
      <c r="AG90" s="201">
        <f>'3167b - Ostatní náklady'!M30</f>
        <v>0</v>
      </c>
      <c r="AH90" s="202"/>
      <c r="AI90" s="202"/>
      <c r="AJ90" s="202"/>
      <c r="AK90" s="202"/>
      <c r="AL90" s="202"/>
      <c r="AM90" s="202"/>
      <c r="AN90" s="201">
        <f>SUM(AG90,AT90)</f>
        <v>0</v>
      </c>
      <c r="AO90" s="202"/>
      <c r="AP90" s="202"/>
      <c r="AQ90" s="89"/>
      <c r="AS90" s="95">
        <f>'3167b - Ostatní náklady'!M28</f>
        <v>0</v>
      </c>
      <c r="AT90" s="96">
        <f>ROUND(SUM(AV90:AW90),2)</f>
        <v>0</v>
      </c>
      <c r="AU90" s="97">
        <f>'3167b - Ostatní náklady'!W111</f>
        <v>0</v>
      </c>
      <c r="AV90" s="96">
        <f>'3167b - Ostatní náklady'!M32</f>
        <v>0</v>
      </c>
      <c r="AW90" s="96">
        <f>'3167b - Ostatní náklady'!M33</f>
        <v>0</v>
      </c>
      <c r="AX90" s="96">
        <f>'3167b - Ostatní náklady'!M34</f>
        <v>0</v>
      </c>
      <c r="AY90" s="96">
        <f>'3167b - Ostatní náklady'!M35</f>
        <v>0</v>
      </c>
      <c r="AZ90" s="96">
        <f>'3167b - Ostatní náklady'!H32</f>
        <v>0</v>
      </c>
      <c r="BA90" s="96">
        <f>'3167b - Ostatní náklady'!H33</f>
        <v>0</v>
      </c>
      <c r="BB90" s="96">
        <f>'3167b - Ostatní náklady'!H34</f>
        <v>0</v>
      </c>
      <c r="BC90" s="96">
        <f>'3167b - Ostatní náklady'!H35</f>
        <v>0</v>
      </c>
      <c r="BD90" s="98">
        <f>'3167b - Ostatní náklady'!H36</f>
        <v>0</v>
      </c>
      <c r="BT90" s="94" t="s">
        <v>76</v>
      </c>
      <c r="BV90" s="94" t="s">
        <v>72</v>
      </c>
      <c r="BW90" s="94" t="s">
        <v>83</v>
      </c>
      <c r="BX90" s="94" t="s">
        <v>73</v>
      </c>
    </row>
    <row r="91" spans="1:76" x14ac:dyDescent="0.3">
      <c r="B91" s="24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5"/>
    </row>
    <row r="92" spans="1:76" s="1" customFormat="1" ht="30" customHeight="1" x14ac:dyDescent="0.3">
      <c r="B92" s="33"/>
      <c r="C92" s="78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204"/>
      <c r="AH92" s="204"/>
      <c r="AI92" s="204"/>
      <c r="AJ92" s="204"/>
      <c r="AK92" s="204"/>
      <c r="AL92" s="204"/>
      <c r="AM92" s="204"/>
      <c r="AN92" s="204"/>
      <c r="AO92" s="204"/>
      <c r="AP92" s="204"/>
      <c r="AQ92" s="35"/>
      <c r="AS92" s="74" t="s">
        <v>84</v>
      </c>
      <c r="AT92" s="75" t="s">
        <v>85</v>
      </c>
      <c r="AU92" s="75" t="s">
        <v>35</v>
      </c>
      <c r="AV92" s="76" t="s">
        <v>58</v>
      </c>
    </row>
    <row r="93" spans="1:76" s="1" customFormat="1" ht="10.9" customHeight="1" x14ac:dyDescent="0.3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5"/>
      <c r="AS93" s="99"/>
      <c r="AT93" s="54"/>
      <c r="AU93" s="54"/>
      <c r="AV93" s="56"/>
    </row>
    <row r="94" spans="1:76" s="1" customFormat="1" ht="30" customHeight="1" x14ac:dyDescent="0.3">
      <c r="B94" s="33"/>
      <c r="C94" s="100" t="s">
        <v>446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205">
        <f>ROUND(AG87+AG92,2)</f>
        <v>0</v>
      </c>
      <c r="AH94" s="205"/>
      <c r="AI94" s="205"/>
      <c r="AJ94" s="205"/>
      <c r="AK94" s="205"/>
      <c r="AL94" s="205"/>
      <c r="AM94" s="205"/>
      <c r="AN94" s="205">
        <f>AN87+AN92</f>
        <v>0</v>
      </c>
      <c r="AO94" s="205"/>
      <c r="AP94" s="205"/>
      <c r="AQ94" s="35"/>
    </row>
    <row r="95" spans="1:76" s="1" customFormat="1" ht="6.95" customHeight="1" x14ac:dyDescent="0.3"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9"/>
    </row>
  </sheetData>
  <mergeCells count="53">
    <mergeCell ref="D89:H89"/>
    <mergeCell ref="J89:AF89"/>
    <mergeCell ref="D90:H90"/>
    <mergeCell ref="J90:AF90"/>
    <mergeCell ref="X37:AB37"/>
    <mergeCell ref="AK37:AO37"/>
    <mergeCell ref="J88:AF88"/>
    <mergeCell ref="C76:AP76"/>
    <mergeCell ref="L78:AO78"/>
    <mergeCell ref="C85:G85"/>
    <mergeCell ref="I85:AF85"/>
    <mergeCell ref="AG85:AM85"/>
    <mergeCell ref="D88:H88"/>
    <mergeCell ref="AM82:AP82"/>
    <mergeCell ref="AG94:AM94"/>
    <mergeCell ref="AN94:AP94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W35:AE35"/>
    <mergeCell ref="AK35:AO35"/>
    <mergeCell ref="AN90:AP90"/>
    <mergeCell ref="AG90:AM90"/>
    <mergeCell ref="AG87:AM87"/>
    <mergeCell ref="AN87:AP87"/>
    <mergeCell ref="AG92:AM92"/>
    <mergeCell ref="AN92:AP92"/>
    <mergeCell ref="AN89:AP89"/>
    <mergeCell ref="AG89:AM89"/>
    <mergeCell ref="AS82:AT84"/>
    <mergeCell ref="AM83:AP83"/>
    <mergeCell ref="AN85:AP85"/>
    <mergeCell ref="AN88:AP88"/>
    <mergeCell ref="AG88:AM88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hyperlinks>
    <hyperlink ref="K1:S1" location="C2" display="1) Souhrnný list stavby"/>
    <hyperlink ref="W1:AF1" location="C87" display="2) Rekapitulace objektů"/>
    <hyperlink ref="A88" location="'ST3167 - VD Karhov - zaji...'!C2" display="/"/>
    <hyperlink ref="A89" location="'3167a - Vedlejší náklady'!C2" display="/"/>
    <hyperlink ref="A90" location="'3167b - Ostatní náklady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67"/>
  <sheetViews>
    <sheetView showGridLines="0" workbookViewId="0">
      <pane ySplit="1" topLeftCell="A241" activePane="bottomLeft" state="frozen"/>
      <selection pane="bottomLeft" activeCell="AF262" sqref="AF26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2"/>
      <c r="B1" s="13"/>
      <c r="C1" s="13"/>
      <c r="D1" s="14" t="s">
        <v>1</v>
      </c>
      <c r="E1" s="13"/>
      <c r="F1" s="15" t="s">
        <v>86</v>
      </c>
      <c r="G1" s="15"/>
      <c r="H1" s="255" t="s">
        <v>87</v>
      </c>
      <c r="I1" s="255"/>
      <c r="J1" s="255"/>
      <c r="K1" s="255"/>
      <c r="L1" s="15" t="s">
        <v>88</v>
      </c>
      <c r="M1" s="13"/>
      <c r="N1" s="13"/>
      <c r="O1" s="14" t="s">
        <v>89</v>
      </c>
      <c r="P1" s="13"/>
      <c r="Q1" s="13"/>
      <c r="R1" s="13"/>
      <c r="S1" s="15" t="s">
        <v>90</v>
      </c>
      <c r="T1" s="15"/>
      <c r="U1" s="102"/>
      <c r="V1" s="102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0" t="s">
        <v>73</v>
      </c>
    </row>
    <row r="3" spans="1:66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91</v>
      </c>
    </row>
    <row r="4" spans="1:66" ht="36.950000000000003" customHeight="1" x14ac:dyDescent="0.3">
      <c r="B4" s="24"/>
      <c r="C4" s="186" t="s">
        <v>92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5"/>
      <c r="T4" s="19" t="s">
        <v>13</v>
      </c>
      <c r="AT4" s="20" t="s">
        <v>6</v>
      </c>
    </row>
    <row r="5" spans="1:66" ht="6.95" customHeight="1" x14ac:dyDescent="0.3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s="1" customFormat="1" ht="32.85" customHeight="1" x14ac:dyDescent="0.3">
      <c r="B6" s="33"/>
      <c r="C6" s="34"/>
      <c r="D6" s="29" t="s">
        <v>17</v>
      </c>
      <c r="E6" s="34"/>
      <c r="F6" s="190" t="s">
        <v>18</v>
      </c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34"/>
      <c r="R6" s="35"/>
    </row>
    <row r="7" spans="1:66" s="1" customFormat="1" ht="14.45" customHeight="1" x14ac:dyDescent="0.3">
      <c r="B7" s="33"/>
      <c r="C7" s="34"/>
      <c r="D7" s="179" t="s">
        <v>19</v>
      </c>
      <c r="E7" s="178"/>
      <c r="F7" s="177" t="s">
        <v>5</v>
      </c>
      <c r="G7" s="178"/>
      <c r="H7" s="178"/>
      <c r="I7" s="178"/>
      <c r="J7" s="178"/>
      <c r="K7" s="178"/>
      <c r="L7" s="178"/>
      <c r="M7" s="179" t="s">
        <v>20</v>
      </c>
      <c r="N7" s="178"/>
      <c r="O7" s="177" t="s">
        <v>5</v>
      </c>
      <c r="P7" s="178"/>
      <c r="Q7" s="178"/>
      <c r="R7" s="35"/>
    </row>
    <row r="8" spans="1:66" s="1" customFormat="1" ht="14.45" customHeight="1" x14ac:dyDescent="0.3">
      <c r="B8" s="33"/>
      <c r="C8" s="34"/>
      <c r="D8" s="179" t="s">
        <v>21</v>
      </c>
      <c r="E8" s="178"/>
      <c r="F8" s="177" t="s">
        <v>22</v>
      </c>
      <c r="G8" s="178"/>
      <c r="H8" s="178"/>
      <c r="I8" s="178"/>
      <c r="J8" s="178"/>
      <c r="K8" s="178"/>
      <c r="L8" s="178"/>
      <c r="M8" s="179" t="s">
        <v>23</v>
      </c>
      <c r="N8" s="178"/>
      <c r="O8" s="245"/>
      <c r="P8" s="245"/>
      <c r="Q8" s="178"/>
      <c r="R8" s="35"/>
    </row>
    <row r="9" spans="1:66" s="1" customFormat="1" ht="10.9" customHeight="1" x14ac:dyDescent="0.3">
      <c r="B9" s="33"/>
      <c r="C9" s="34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35"/>
    </row>
    <row r="10" spans="1:66" s="1" customFormat="1" ht="14.45" customHeight="1" x14ac:dyDescent="0.3">
      <c r="B10" s="33"/>
      <c r="C10" s="34"/>
      <c r="D10" s="179" t="s">
        <v>24</v>
      </c>
      <c r="E10" s="178"/>
      <c r="F10" s="178"/>
      <c r="G10" s="178"/>
      <c r="H10" s="178"/>
      <c r="I10" s="178"/>
      <c r="J10" s="178"/>
      <c r="K10" s="178"/>
      <c r="L10" s="178"/>
      <c r="M10" s="179" t="s">
        <v>25</v>
      </c>
      <c r="N10" s="178"/>
      <c r="O10" s="188" t="str">
        <f>IF('Rekapitulace stavby'!AN10="","",'Rekapitulace stavby'!AN10)</f>
        <v/>
      </c>
      <c r="P10" s="188"/>
      <c r="Q10" s="178"/>
      <c r="R10" s="35"/>
    </row>
    <row r="11" spans="1:66" s="1" customFormat="1" ht="18" customHeight="1" x14ac:dyDescent="0.3">
      <c r="B11" s="33"/>
      <c r="C11" s="34"/>
      <c r="D11" s="178"/>
      <c r="E11" s="177" t="str">
        <f>IF('Rekapitulace stavby'!E11="","",'Rekapitulace stavby'!E11)</f>
        <v xml:space="preserve"> </v>
      </c>
      <c r="F11" s="178"/>
      <c r="G11" s="178"/>
      <c r="H11" s="178"/>
      <c r="I11" s="178"/>
      <c r="J11" s="178"/>
      <c r="K11" s="178"/>
      <c r="L11" s="178"/>
      <c r="M11" s="179" t="s">
        <v>26</v>
      </c>
      <c r="N11" s="178"/>
      <c r="O11" s="188" t="str">
        <f>IF('Rekapitulace stavby'!AN11="","",'Rekapitulace stavby'!AN11)</f>
        <v/>
      </c>
      <c r="P11" s="188"/>
      <c r="Q11" s="178"/>
      <c r="R11" s="35"/>
    </row>
    <row r="12" spans="1:66" s="1" customFormat="1" ht="6.95" customHeight="1" x14ac:dyDescent="0.3">
      <c r="B12" s="33"/>
      <c r="C12" s="34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35"/>
    </row>
    <row r="13" spans="1:66" s="1" customFormat="1" ht="14.45" customHeight="1" x14ac:dyDescent="0.3">
      <c r="B13" s="33"/>
      <c r="C13" s="34"/>
      <c r="D13" s="179" t="s">
        <v>27</v>
      </c>
      <c r="E13" s="178"/>
      <c r="F13" s="178"/>
      <c r="G13" s="178"/>
      <c r="H13" s="178"/>
      <c r="I13" s="178"/>
      <c r="J13" s="178"/>
      <c r="K13" s="178"/>
      <c r="L13" s="178"/>
      <c r="M13" s="179" t="s">
        <v>25</v>
      </c>
      <c r="N13" s="178"/>
      <c r="O13" s="188" t="str">
        <f>IF('Rekapitulace stavby'!AN13="","",'Rekapitulace stavby'!AN13)</f>
        <v/>
      </c>
      <c r="P13" s="188"/>
      <c r="Q13" s="178"/>
      <c r="R13" s="35"/>
    </row>
    <row r="14" spans="1:66" s="1" customFormat="1" ht="18" customHeight="1" x14ac:dyDescent="0.3">
      <c r="B14" s="33"/>
      <c r="C14" s="34"/>
      <c r="D14" s="178"/>
      <c r="E14" s="177" t="str">
        <f>IF('Rekapitulace stavby'!E14="","",'Rekapitulace stavby'!E14)</f>
        <v xml:space="preserve"> </v>
      </c>
      <c r="F14" s="178"/>
      <c r="G14" s="178"/>
      <c r="H14" s="178"/>
      <c r="I14" s="178"/>
      <c r="J14" s="178"/>
      <c r="K14" s="178"/>
      <c r="L14" s="178"/>
      <c r="M14" s="179" t="s">
        <v>26</v>
      </c>
      <c r="N14" s="178"/>
      <c r="O14" s="188" t="str">
        <f>IF('Rekapitulace stavby'!AN14="","",'Rekapitulace stavby'!AN14)</f>
        <v/>
      </c>
      <c r="P14" s="188"/>
      <c r="Q14" s="178"/>
      <c r="R14" s="35"/>
    </row>
    <row r="15" spans="1:66" s="1" customFormat="1" ht="6.95" customHeight="1" x14ac:dyDescent="0.3">
      <c r="B15" s="33"/>
      <c r="C15" s="34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35"/>
    </row>
    <row r="16" spans="1:66" s="1" customFormat="1" ht="14.45" customHeight="1" x14ac:dyDescent="0.3">
      <c r="B16" s="33"/>
      <c r="C16" s="34"/>
      <c r="D16" s="179" t="s">
        <v>28</v>
      </c>
      <c r="E16" s="178"/>
      <c r="F16" s="178"/>
      <c r="G16" s="178"/>
      <c r="H16" s="178"/>
      <c r="I16" s="178"/>
      <c r="J16" s="178"/>
      <c r="K16" s="178"/>
      <c r="L16" s="178"/>
      <c r="M16" s="179" t="s">
        <v>25</v>
      </c>
      <c r="N16" s="178"/>
      <c r="O16" s="188" t="str">
        <f>IF('Rekapitulace stavby'!AN16="","",'Rekapitulace stavby'!AN16)</f>
        <v/>
      </c>
      <c r="P16" s="188"/>
      <c r="Q16" s="178"/>
      <c r="R16" s="35"/>
    </row>
    <row r="17" spans="2:18" s="1" customFormat="1" ht="18" customHeight="1" x14ac:dyDescent="0.3">
      <c r="B17" s="33"/>
      <c r="C17" s="34"/>
      <c r="D17" s="178"/>
      <c r="E17" s="177" t="str">
        <f>IF('Rekapitulace stavby'!E17="","",'Rekapitulace stavby'!E17)</f>
        <v xml:space="preserve"> </v>
      </c>
      <c r="F17" s="178"/>
      <c r="G17" s="178"/>
      <c r="H17" s="178"/>
      <c r="I17" s="178"/>
      <c r="J17" s="178"/>
      <c r="K17" s="178"/>
      <c r="L17" s="178"/>
      <c r="M17" s="179" t="s">
        <v>26</v>
      </c>
      <c r="N17" s="178"/>
      <c r="O17" s="188" t="str">
        <f>IF('Rekapitulace stavby'!AN17="","",'Rekapitulace stavby'!AN17)</f>
        <v/>
      </c>
      <c r="P17" s="188"/>
      <c r="Q17" s="178"/>
      <c r="R17" s="35"/>
    </row>
    <row r="18" spans="2:18" s="1" customFormat="1" ht="6.95" customHeight="1" x14ac:dyDescent="0.3">
      <c r="B18" s="33"/>
      <c r="C18" s="34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35"/>
    </row>
    <row r="19" spans="2:18" s="1" customFormat="1" ht="14.45" customHeight="1" x14ac:dyDescent="0.3">
      <c r="B19" s="33"/>
      <c r="C19" s="34"/>
      <c r="D19" s="179" t="s">
        <v>30</v>
      </c>
      <c r="E19" s="178"/>
      <c r="F19" s="178"/>
      <c r="G19" s="178"/>
      <c r="H19" s="178"/>
      <c r="I19" s="178"/>
      <c r="J19" s="178"/>
      <c r="K19" s="178"/>
      <c r="L19" s="178"/>
      <c r="M19" s="179" t="s">
        <v>25</v>
      </c>
      <c r="N19" s="178"/>
      <c r="O19" s="188" t="s">
        <v>5</v>
      </c>
      <c r="P19" s="188"/>
      <c r="Q19" s="178"/>
      <c r="R19" s="35"/>
    </row>
    <row r="20" spans="2:18" s="1" customFormat="1" ht="18" customHeight="1" x14ac:dyDescent="0.3">
      <c r="B20" s="33"/>
      <c r="C20" s="34"/>
      <c r="D20" s="178"/>
      <c r="E20" s="177"/>
      <c r="F20" s="178"/>
      <c r="G20" s="178"/>
      <c r="H20" s="178"/>
      <c r="I20" s="178"/>
      <c r="J20" s="178"/>
      <c r="K20" s="178"/>
      <c r="L20" s="178"/>
      <c r="M20" s="179" t="s">
        <v>26</v>
      </c>
      <c r="N20" s="178"/>
      <c r="O20" s="188" t="s">
        <v>5</v>
      </c>
      <c r="P20" s="188"/>
      <c r="Q20" s="178"/>
      <c r="R20" s="35"/>
    </row>
    <row r="21" spans="2:18" s="1" customFormat="1" ht="6.95" customHeight="1" x14ac:dyDescent="0.3">
      <c r="B21" s="33"/>
      <c r="C21" s="34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35"/>
    </row>
    <row r="22" spans="2:18" s="1" customFormat="1" ht="14.45" customHeight="1" x14ac:dyDescent="0.3">
      <c r="B22" s="33"/>
      <c r="C22" s="34"/>
      <c r="D22" s="179" t="s">
        <v>31</v>
      </c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35"/>
    </row>
    <row r="23" spans="2:18" s="1" customFormat="1" ht="16.5" customHeight="1" x14ac:dyDescent="0.3">
      <c r="B23" s="33"/>
      <c r="C23" s="34"/>
      <c r="D23" s="34"/>
      <c r="E23" s="206" t="s">
        <v>5</v>
      </c>
      <c r="F23" s="206"/>
      <c r="G23" s="206"/>
      <c r="H23" s="206"/>
      <c r="I23" s="206"/>
      <c r="J23" s="206"/>
      <c r="K23" s="206"/>
      <c r="L23" s="206"/>
      <c r="M23" s="34"/>
      <c r="N23" s="34"/>
      <c r="O23" s="34"/>
      <c r="P23" s="34"/>
      <c r="Q23" s="34"/>
      <c r="R23" s="35"/>
    </row>
    <row r="24" spans="2:18" s="1" customFormat="1" ht="6.95" customHeight="1" x14ac:dyDescent="0.3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6.95" customHeight="1" x14ac:dyDescent="0.3">
      <c r="B25" s="33"/>
      <c r="C25" s="34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34"/>
      <c r="R25" s="35"/>
    </row>
    <row r="26" spans="2:18" s="1" customFormat="1" ht="14.45" customHeight="1" x14ac:dyDescent="0.3">
      <c r="B26" s="33"/>
      <c r="C26" s="34"/>
      <c r="D26" s="103" t="s">
        <v>93</v>
      </c>
      <c r="E26" s="34"/>
      <c r="F26" s="34"/>
      <c r="G26" s="34"/>
      <c r="H26" s="34"/>
      <c r="I26" s="34"/>
      <c r="J26" s="34"/>
      <c r="K26" s="34"/>
      <c r="L26" s="34"/>
      <c r="M26" s="207">
        <f>N87</f>
        <v>0</v>
      </c>
      <c r="N26" s="207"/>
      <c r="O26" s="207"/>
      <c r="P26" s="207"/>
      <c r="Q26" s="34"/>
      <c r="R26" s="35"/>
    </row>
    <row r="27" spans="2:18" s="1" customFormat="1" ht="14.45" customHeight="1" x14ac:dyDescent="0.3">
      <c r="B27" s="33"/>
      <c r="C27" s="34"/>
      <c r="D27" s="32" t="s">
        <v>82</v>
      </c>
      <c r="E27" s="34"/>
      <c r="F27" s="34"/>
      <c r="G27" s="34"/>
      <c r="H27" s="34"/>
      <c r="I27" s="34"/>
      <c r="J27" s="34"/>
      <c r="K27" s="34"/>
      <c r="L27" s="34"/>
      <c r="M27" s="207">
        <f>N102</f>
        <v>0</v>
      </c>
      <c r="N27" s="207"/>
      <c r="O27" s="207"/>
      <c r="P27" s="207"/>
      <c r="Q27" s="34"/>
      <c r="R27" s="35"/>
    </row>
    <row r="28" spans="2:18" s="1" customFormat="1" ht="6.95" customHeight="1" x14ac:dyDescent="0.3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2:18" s="1" customFormat="1" ht="25.35" customHeight="1" x14ac:dyDescent="0.3">
      <c r="B29" s="33"/>
      <c r="C29" s="34"/>
      <c r="D29" s="104" t="s">
        <v>34</v>
      </c>
      <c r="E29" s="34"/>
      <c r="F29" s="34"/>
      <c r="G29" s="34"/>
      <c r="H29" s="34"/>
      <c r="I29" s="34"/>
      <c r="J29" s="34"/>
      <c r="K29" s="34"/>
      <c r="L29" s="34"/>
      <c r="M29" s="238">
        <f>ROUND(M26+M27,2)</f>
        <v>0</v>
      </c>
      <c r="N29" s="239"/>
      <c r="O29" s="239"/>
      <c r="P29" s="239"/>
      <c r="Q29" s="34"/>
      <c r="R29" s="35"/>
    </row>
    <row r="30" spans="2:18" s="1" customFormat="1" ht="6.95" customHeight="1" x14ac:dyDescent="0.3">
      <c r="B30" s="33"/>
      <c r="C30" s="34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34"/>
      <c r="R30" s="35"/>
    </row>
    <row r="31" spans="2:18" s="1" customFormat="1" ht="14.45" customHeight="1" x14ac:dyDescent="0.3">
      <c r="B31" s="33"/>
      <c r="C31" s="34"/>
      <c r="D31" s="40" t="s">
        <v>35</v>
      </c>
      <c r="E31" s="40" t="s">
        <v>36</v>
      </c>
      <c r="F31" s="41">
        <v>0.21</v>
      </c>
      <c r="G31" s="105" t="s">
        <v>37</v>
      </c>
      <c r="H31" s="240">
        <f>ROUND((SUM(BE102:BE103)+SUM(BE120:BE266)), 2)</f>
        <v>0</v>
      </c>
      <c r="I31" s="239"/>
      <c r="J31" s="239"/>
      <c r="K31" s="34"/>
      <c r="L31" s="34"/>
      <c r="M31" s="240">
        <f>ROUND(ROUND((SUM(BE102:BE103)+SUM(BE120:BE266)), 2)*F31, 2)</f>
        <v>0</v>
      </c>
      <c r="N31" s="239"/>
      <c r="O31" s="239"/>
      <c r="P31" s="239"/>
      <c r="Q31" s="34"/>
      <c r="R31" s="35"/>
    </row>
    <row r="32" spans="2:18" s="1" customFormat="1" ht="14.45" customHeight="1" x14ac:dyDescent="0.3">
      <c r="B32" s="33"/>
      <c r="C32" s="34"/>
      <c r="D32" s="34"/>
      <c r="E32" s="40" t="s">
        <v>38</v>
      </c>
      <c r="F32" s="41">
        <v>0.15</v>
      </c>
      <c r="G32" s="105" t="s">
        <v>37</v>
      </c>
      <c r="H32" s="240">
        <f>ROUND((SUM(BF102:BF103)+SUM(BF120:BF266)), 2)</f>
        <v>0</v>
      </c>
      <c r="I32" s="239"/>
      <c r="J32" s="239"/>
      <c r="K32" s="34"/>
      <c r="L32" s="34"/>
      <c r="M32" s="240">
        <f>ROUND(ROUND((SUM(BF102:BF103)+SUM(BF120:BF266)), 2)*F32, 2)</f>
        <v>0</v>
      </c>
      <c r="N32" s="239"/>
      <c r="O32" s="239"/>
      <c r="P32" s="239"/>
      <c r="Q32" s="34"/>
      <c r="R32" s="35"/>
    </row>
    <row r="33" spans="2:18" s="1" customFormat="1" ht="14.45" hidden="1" customHeight="1" x14ac:dyDescent="0.3">
      <c r="B33" s="33"/>
      <c r="C33" s="34"/>
      <c r="D33" s="34"/>
      <c r="E33" s="40" t="s">
        <v>39</v>
      </c>
      <c r="F33" s="41">
        <v>0.21</v>
      </c>
      <c r="G33" s="105" t="s">
        <v>37</v>
      </c>
      <c r="H33" s="240">
        <f>ROUND((SUM(BG102:BG103)+SUM(BG120:BG266)), 2)</f>
        <v>0</v>
      </c>
      <c r="I33" s="239"/>
      <c r="J33" s="239"/>
      <c r="K33" s="34"/>
      <c r="L33" s="34"/>
      <c r="M33" s="240">
        <v>0</v>
      </c>
      <c r="N33" s="239"/>
      <c r="O33" s="239"/>
      <c r="P33" s="239"/>
      <c r="Q33" s="34"/>
      <c r="R33" s="35"/>
    </row>
    <row r="34" spans="2:18" s="1" customFormat="1" ht="14.45" hidden="1" customHeight="1" x14ac:dyDescent="0.3">
      <c r="B34" s="33"/>
      <c r="C34" s="34"/>
      <c r="D34" s="34"/>
      <c r="E34" s="40" t="s">
        <v>40</v>
      </c>
      <c r="F34" s="41">
        <v>0.15</v>
      </c>
      <c r="G34" s="105" t="s">
        <v>37</v>
      </c>
      <c r="H34" s="240">
        <f>ROUND((SUM(BH102:BH103)+SUM(BH120:BH266)), 2)</f>
        <v>0</v>
      </c>
      <c r="I34" s="239"/>
      <c r="J34" s="239"/>
      <c r="K34" s="34"/>
      <c r="L34" s="34"/>
      <c r="M34" s="240">
        <v>0</v>
      </c>
      <c r="N34" s="239"/>
      <c r="O34" s="239"/>
      <c r="P34" s="239"/>
      <c r="Q34" s="34"/>
      <c r="R34" s="35"/>
    </row>
    <row r="35" spans="2:18" s="1" customFormat="1" ht="14.45" hidden="1" customHeight="1" x14ac:dyDescent="0.3">
      <c r="B35" s="33"/>
      <c r="C35" s="34"/>
      <c r="D35" s="34"/>
      <c r="E35" s="40" t="s">
        <v>41</v>
      </c>
      <c r="F35" s="41">
        <v>0</v>
      </c>
      <c r="G35" s="105" t="s">
        <v>37</v>
      </c>
      <c r="H35" s="240">
        <f>ROUND((SUM(BI102:BI103)+SUM(BI120:BI266)), 2)</f>
        <v>0</v>
      </c>
      <c r="I35" s="239"/>
      <c r="J35" s="239"/>
      <c r="K35" s="34"/>
      <c r="L35" s="34"/>
      <c r="M35" s="240">
        <v>0</v>
      </c>
      <c r="N35" s="239"/>
      <c r="O35" s="239"/>
      <c r="P35" s="239"/>
      <c r="Q35" s="34"/>
      <c r="R35" s="35"/>
    </row>
    <row r="36" spans="2:18" s="1" customFormat="1" ht="6.95" customHeight="1" x14ac:dyDescent="0.3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5"/>
    </row>
    <row r="37" spans="2:18" s="1" customFormat="1" ht="25.35" customHeight="1" x14ac:dyDescent="0.3">
      <c r="B37" s="33"/>
      <c r="C37" s="101"/>
      <c r="D37" s="106" t="s">
        <v>42</v>
      </c>
      <c r="E37" s="73"/>
      <c r="F37" s="73"/>
      <c r="G37" s="107" t="s">
        <v>43</v>
      </c>
      <c r="H37" s="108" t="s">
        <v>44</v>
      </c>
      <c r="I37" s="73"/>
      <c r="J37" s="73"/>
      <c r="K37" s="73"/>
      <c r="L37" s="241">
        <f>SUM(M29:M35)</f>
        <v>0</v>
      </c>
      <c r="M37" s="241"/>
      <c r="N37" s="241"/>
      <c r="O37" s="241"/>
      <c r="P37" s="242"/>
      <c r="Q37" s="101"/>
      <c r="R37" s="35"/>
    </row>
    <row r="38" spans="2:18" s="1" customFormat="1" ht="14.45" customHeight="1" x14ac:dyDescent="0.3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14.45" customHeight="1" x14ac:dyDescent="0.3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x14ac:dyDescent="0.3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5"/>
    </row>
    <row r="41" spans="2:18" x14ac:dyDescent="0.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 x14ac:dyDescent="0.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 x14ac:dyDescent="0.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 x14ac:dyDescent="0.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 x14ac:dyDescent="0.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 x14ac:dyDescent="0.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 x14ac:dyDescent="0.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 x14ac:dyDescent="0.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 x14ac:dyDescent="0.3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 ht="15" x14ac:dyDescent="0.3">
      <c r="B50" s="33"/>
      <c r="C50" s="34"/>
      <c r="D50" s="48" t="s">
        <v>45</v>
      </c>
      <c r="E50" s="49"/>
      <c r="F50" s="49"/>
      <c r="G50" s="49"/>
      <c r="H50" s="50"/>
      <c r="I50" s="34"/>
      <c r="J50" s="48" t="s">
        <v>46</v>
      </c>
      <c r="K50" s="49"/>
      <c r="L50" s="49"/>
      <c r="M50" s="49"/>
      <c r="N50" s="49"/>
      <c r="O50" s="49"/>
      <c r="P50" s="50"/>
      <c r="Q50" s="34"/>
      <c r="R50" s="35"/>
    </row>
    <row r="51" spans="2:18" x14ac:dyDescent="0.3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 x14ac:dyDescent="0.3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 x14ac:dyDescent="0.3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 x14ac:dyDescent="0.3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 x14ac:dyDescent="0.3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 x14ac:dyDescent="0.3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 x14ac:dyDescent="0.3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 x14ac:dyDescent="0.3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 ht="15" x14ac:dyDescent="0.3">
      <c r="B59" s="33"/>
      <c r="C59" s="34"/>
      <c r="D59" s="53" t="s">
        <v>47</v>
      </c>
      <c r="E59" s="54"/>
      <c r="F59" s="54"/>
      <c r="G59" s="55" t="s">
        <v>48</v>
      </c>
      <c r="H59" s="56"/>
      <c r="I59" s="34"/>
      <c r="J59" s="53" t="s">
        <v>47</v>
      </c>
      <c r="K59" s="54"/>
      <c r="L59" s="54"/>
      <c r="M59" s="54"/>
      <c r="N59" s="55" t="s">
        <v>48</v>
      </c>
      <c r="O59" s="54"/>
      <c r="P59" s="56"/>
      <c r="Q59" s="34"/>
      <c r="R59" s="35"/>
    </row>
    <row r="60" spans="2:18" x14ac:dyDescent="0.3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 ht="15" x14ac:dyDescent="0.3">
      <c r="B61" s="33"/>
      <c r="C61" s="34"/>
      <c r="D61" s="48" t="s">
        <v>49</v>
      </c>
      <c r="E61" s="49"/>
      <c r="F61" s="49"/>
      <c r="G61" s="49"/>
      <c r="H61" s="50"/>
      <c r="I61" s="34"/>
      <c r="J61" s="48" t="s">
        <v>50</v>
      </c>
      <c r="K61" s="49"/>
      <c r="L61" s="49"/>
      <c r="M61" s="49"/>
      <c r="N61" s="49"/>
      <c r="O61" s="49"/>
      <c r="P61" s="50"/>
      <c r="Q61" s="34"/>
      <c r="R61" s="35"/>
    </row>
    <row r="62" spans="2:18" x14ac:dyDescent="0.3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 x14ac:dyDescent="0.3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 x14ac:dyDescent="0.3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 x14ac:dyDescent="0.3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 x14ac:dyDescent="0.3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 x14ac:dyDescent="0.3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 x14ac:dyDescent="0.3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 x14ac:dyDescent="0.3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 ht="15" x14ac:dyDescent="0.3">
      <c r="B70" s="33"/>
      <c r="C70" s="34"/>
      <c r="D70" s="53" t="s">
        <v>47</v>
      </c>
      <c r="E70" s="54"/>
      <c r="F70" s="54"/>
      <c r="G70" s="55" t="s">
        <v>48</v>
      </c>
      <c r="H70" s="56"/>
      <c r="I70" s="34"/>
      <c r="J70" s="53" t="s">
        <v>47</v>
      </c>
      <c r="K70" s="54"/>
      <c r="L70" s="54"/>
      <c r="M70" s="54"/>
      <c r="N70" s="55" t="s">
        <v>48</v>
      </c>
      <c r="O70" s="54"/>
      <c r="P70" s="56"/>
      <c r="Q70" s="34"/>
      <c r="R70" s="35"/>
    </row>
    <row r="71" spans="2:18" s="1" customFormat="1" ht="14.45" customHeight="1" x14ac:dyDescent="0.3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 x14ac:dyDescent="0.3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 x14ac:dyDescent="0.3">
      <c r="B76" s="33"/>
      <c r="C76" s="186" t="s">
        <v>94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5"/>
    </row>
    <row r="77" spans="2:18" s="1" customFormat="1" ht="6.95" customHeight="1" x14ac:dyDescent="0.3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6.950000000000003" customHeight="1" x14ac:dyDescent="0.3">
      <c r="B78" s="33"/>
      <c r="C78" s="67" t="s">
        <v>17</v>
      </c>
      <c r="D78" s="34"/>
      <c r="E78" s="34"/>
      <c r="F78" s="215" t="str">
        <f>F6</f>
        <v>VD Karhov - zajištění stability vzdušního svahu hráze</v>
      </c>
      <c r="G78" s="239"/>
      <c r="H78" s="239"/>
      <c r="I78" s="239"/>
      <c r="J78" s="239"/>
      <c r="K78" s="239"/>
      <c r="L78" s="239"/>
      <c r="M78" s="239"/>
      <c r="N78" s="239"/>
      <c r="O78" s="239"/>
      <c r="P78" s="239"/>
      <c r="Q78" s="34"/>
      <c r="R78" s="35"/>
    </row>
    <row r="79" spans="2:18" s="1" customFormat="1" ht="6.95" customHeight="1" x14ac:dyDescent="0.3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5"/>
    </row>
    <row r="80" spans="2:18" s="1" customFormat="1" ht="18" customHeight="1" x14ac:dyDescent="0.3">
      <c r="B80" s="33"/>
      <c r="C80" s="30" t="s">
        <v>21</v>
      </c>
      <c r="D80" s="34"/>
      <c r="E80" s="34"/>
      <c r="F80" s="28" t="str">
        <f>F8</f>
        <v xml:space="preserve"> </v>
      </c>
      <c r="G80" s="34"/>
      <c r="H80" s="34"/>
      <c r="I80" s="34"/>
      <c r="J80" s="34"/>
      <c r="K80" s="30" t="s">
        <v>23</v>
      </c>
      <c r="L80" s="34"/>
      <c r="M80" s="245" t="str">
        <f>IF(O8="","",O8)</f>
        <v/>
      </c>
      <c r="N80" s="245"/>
      <c r="O80" s="245"/>
      <c r="P80" s="245"/>
      <c r="Q80" s="34"/>
      <c r="R80" s="35"/>
    </row>
    <row r="81" spans="2:47" s="1" customFormat="1" ht="6.95" customHeight="1" x14ac:dyDescent="0.3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47" s="1" customFormat="1" ht="15" x14ac:dyDescent="0.3">
      <c r="B82" s="33"/>
      <c r="C82" s="30" t="s">
        <v>24</v>
      </c>
      <c r="D82" s="34"/>
      <c r="E82" s="34"/>
      <c r="F82" s="28" t="str">
        <f>E11</f>
        <v xml:space="preserve"> </v>
      </c>
      <c r="G82" s="34"/>
      <c r="H82" s="34"/>
      <c r="I82" s="34"/>
      <c r="J82" s="34"/>
      <c r="K82" s="30" t="s">
        <v>28</v>
      </c>
      <c r="L82" s="34"/>
      <c r="M82" s="188" t="str">
        <f>E17</f>
        <v xml:space="preserve"> </v>
      </c>
      <c r="N82" s="188"/>
      <c r="O82" s="188"/>
      <c r="P82" s="188"/>
      <c r="Q82" s="188"/>
      <c r="R82" s="35"/>
    </row>
    <row r="83" spans="2:47" s="1" customFormat="1" ht="14.45" customHeight="1" x14ac:dyDescent="0.3">
      <c r="B83" s="33"/>
      <c r="C83" s="30" t="s">
        <v>27</v>
      </c>
      <c r="D83" s="34"/>
      <c r="E83" s="34"/>
      <c r="F83" s="28" t="str">
        <f>IF(E14="","",E14)</f>
        <v xml:space="preserve"> </v>
      </c>
      <c r="G83" s="34"/>
      <c r="H83" s="34"/>
      <c r="I83" s="34"/>
      <c r="J83" s="34"/>
      <c r="K83" s="30" t="s">
        <v>30</v>
      </c>
      <c r="L83" s="34"/>
      <c r="M83" s="188"/>
      <c r="N83" s="188"/>
      <c r="O83" s="188"/>
      <c r="P83" s="188"/>
      <c r="Q83" s="188"/>
      <c r="R83" s="35"/>
    </row>
    <row r="84" spans="2:47" s="1" customFormat="1" ht="10.35" customHeight="1" x14ac:dyDescent="0.3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5"/>
    </row>
    <row r="85" spans="2:47" s="1" customFormat="1" ht="29.25" customHeight="1" x14ac:dyDescent="0.3">
      <c r="B85" s="33"/>
      <c r="C85" s="243" t="s">
        <v>95</v>
      </c>
      <c r="D85" s="244"/>
      <c r="E85" s="244"/>
      <c r="F85" s="244"/>
      <c r="G85" s="244"/>
      <c r="H85" s="101"/>
      <c r="I85" s="101"/>
      <c r="J85" s="101"/>
      <c r="K85" s="101"/>
      <c r="L85" s="101"/>
      <c r="M85" s="101"/>
      <c r="N85" s="243" t="s">
        <v>96</v>
      </c>
      <c r="O85" s="244"/>
      <c r="P85" s="244"/>
      <c r="Q85" s="244"/>
      <c r="R85" s="35"/>
    </row>
    <row r="86" spans="2:47" s="1" customFormat="1" ht="10.35" customHeight="1" x14ac:dyDescent="0.3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47" s="1" customFormat="1" ht="29.25" customHeight="1" x14ac:dyDescent="0.3">
      <c r="B87" s="33"/>
      <c r="C87" s="109" t="s">
        <v>97</v>
      </c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204">
        <f>N120</f>
        <v>0</v>
      </c>
      <c r="O87" s="246"/>
      <c r="P87" s="246"/>
      <c r="Q87" s="246"/>
      <c r="R87" s="35"/>
      <c r="AU87" s="20" t="s">
        <v>98</v>
      </c>
    </row>
    <row r="88" spans="2:47" s="6" customFormat="1" ht="24.95" customHeight="1" x14ac:dyDescent="0.3">
      <c r="B88" s="110"/>
      <c r="C88" s="111"/>
      <c r="D88" s="112" t="s">
        <v>99</v>
      </c>
      <c r="E88" s="111"/>
      <c r="F88" s="111"/>
      <c r="G88" s="111"/>
      <c r="H88" s="111"/>
      <c r="I88" s="111"/>
      <c r="J88" s="111"/>
      <c r="K88" s="111"/>
      <c r="L88" s="111"/>
      <c r="M88" s="111"/>
      <c r="N88" s="231">
        <f>N121</f>
        <v>0</v>
      </c>
      <c r="O88" s="247"/>
      <c r="P88" s="247"/>
      <c r="Q88" s="247"/>
      <c r="R88" s="113"/>
    </row>
    <row r="89" spans="2:47" s="7" customFormat="1" ht="19.899999999999999" customHeight="1" x14ac:dyDescent="0.3">
      <c r="B89" s="114"/>
      <c r="C89" s="115"/>
      <c r="D89" s="116" t="s">
        <v>100</v>
      </c>
      <c r="E89" s="115"/>
      <c r="F89" s="115"/>
      <c r="G89" s="115"/>
      <c r="H89" s="115"/>
      <c r="I89" s="115"/>
      <c r="J89" s="115"/>
      <c r="K89" s="115"/>
      <c r="L89" s="115"/>
      <c r="M89" s="115"/>
      <c r="N89" s="248">
        <f>N122</f>
        <v>0</v>
      </c>
      <c r="O89" s="249"/>
      <c r="P89" s="249"/>
      <c r="Q89" s="249"/>
      <c r="R89" s="117"/>
    </row>
    <row r="90" spans="2:47" s="7" customFormat="1" ht="19.899999999999999" customHeight="1" x14ac:dyDescent="0.3">
      <c r="B90" s="114"/>
      <c r="C90" s="115"/>
      <c r="D90" s="116" t="s">
        <v>101</v>
      </c>
      <c r="E90" s="115"/>
      <c r="F90" s="115"/>
      <c r="G90" s="115"/>
      <c r="H90" s="115"/>
      <c r="I90" s="115"/>
      <c r="J90" s="115"/>
      <c r="K90" s="115"/>
      <c r="L90" s="115"/>
      <c r="M90" s="115"/>
      <c r="N90" s="248">
        <f>N175</f>
        <v>0</v>
      </c>
      <c r="O90" s="249"/>
      <c r="P90" s="249"/>
      <c r="Q90" s="249"/>
      <c r="R90" s="117"/>
    </row>
    <row r="91" spans="2:47" s="7" customFormat="1" ht="19.899999999999999" customHeight="1" x14ac:dyDescent="0.3">
      <c r="B91" s="114"/>
      <c r="C91" s="115"/>
      <c r="D91" s="116" t="s">
        <v>102</v>
      </c>
      <c r="E91" s="115"/>
      <c r="F91" s="115"/>
      <c r="G91" s="115"/>
      <c r="H91" s="115"/>
      <c r="I91" s="115"/>
      <c r="J91" s="115"/>
      <c r="K91" s="115"/>
      <c r="L91" s="115"/>
      <c r="M91" s="115"/>
      <c r="N91" s="248">
        <f>N179</f>
        <v>0</v>
      </c>
      <c r="O91" s="249"/>
      <c r="P91" s="249"/>
      <c r="Q91" s="249"/>
      <c r="R91" s="117"/>
    </row>
    <row r="92" spans="2:47" s="7" customFormat="1" ht="19.899999999999999" customHeight="1" x14ac:dyDescent="0.3">
      <c r="B92" s="114"/>
      <c r="C92" s="115"/>
      <c r="D92" s="116" t="s">
        <v>103</v>
      </c>
      <c r="E92" s="115"/>
      <c r="F92" s="115"/>
      <c r="G92" s="115"/>
      <c r="H92" s="115"/>
      <c r="I92" s="115"/>
      <c r="J92" s="115"/>
      <c r="K92" s="115"/>
      <c r="L92" s="115"/>
      <c r="M92" s="115"/>
      <c r="N92" s="248">
        <f>N211</f>
        <v>0</v>
      </c>
      <c r="O92" s="249"/>
      <c r="P92" s="249"/>
      <c r="Q92" s="249"/>
      <c r="R92" s="117"/>
    </row>
    <row r="93" spans="2:47" s="7" customFormat="1" ht="19.899999999999999" customHeight="1" x14ac:dyDescent="0.3">
      <c r="B93" s="114"/>
      <c r="C93" s="115"/>
      <c r="D93" s="116" t="s">
        <v>104</v>
      </c>
      <c r="E93" s="115"/>
      <c r="F93" s="115"/>
      <c r="G93" s="115"/>
      <c r="H93" s="115"/>
      <c r="I93" s="115"/>
      <c r="J93" s="115"/>
      <c r="K93" s="115"/>
      <c r="L93" s="115"/>
      <c r="M93" s="115"/>
      <c r="N93" s="248">
        <f>N223</f>
        <v>0</v>
      </c>
      <c r="O93" s="249"/>
      <c r="P93" s="249"/>
      <c r="Q93" s="249"/>
      <c r="R93" s="117"/>
    </row>
    <row r="94" spans="2:47" s="7" customFormat="1" ht="19.899999999999999" customHeight="1" x14ac:dyDescent="0.3">
      <c r="B94" s="114"/>
      <c r="C94" s="115"/>
      <c r="D94" s="116" t="s">
        <v>105</v>
      </c>
      <c r="E94" s="115"/>
      <c r="F94" s="115"/>
      <c r="G94" s="115"/>
      <c r="H94" s="115"/>
      <c r="I94" s="115"/>
      <c r="J94" s="115"/>
      <c r="K94" s="115"/>
      <c r="L94" s="115"/>
      <c r="M94" s="115"/>
      <c r="N94" s="248">
        <f>N228</f>
        <v>0</v>
      </c>
      <c r="O94" s="249"/>
      <c r="P94" s="249"/>
      <c r="Q94" s="249"/>
      <c r="R94" s="117"/>
    </row>
    <row r="95" spans="2:47" s="7" customFormat="1" ht="19.899999999999999" customHeight="1" x14ac:dyDescent="0.3">
      <c r="B95" s="114"/>
      <c r="C95" s="115"/>
      <c r="D95" s="116" t="s">
        <v>106</v>
      </c>
      <c r="E95" s="115"/>
      <c r="F95" s="115"/>
      <c r="G95" s="115"/>
      <c r="H95" s="115"/>
      <c r="I95" s="115"/>
      <c r="J95" s="115"/>
      <c r="K95" s="115"/>
      <c r="L95" s="115"/>
      <c r="M95" s="115"/>
      <c r="N95" s="248">
        <f>N239</f>
        <v>0</v>
      </c>
      <c r="O95" s="249"/>
      <c r="P95" s="249"/>
      <c r="Q95" s="249"/>
      <c r="R95" s="117"/>
    </row>
    <row r="96" spans="2:47" s="7" customFormat="1" ht="19.899999999999999" customHeight="1" x14ac:dyDescent="0.3">
      <c r="B96" s="114"/>
      <c r="C96" s="115"/>
      <c r="D96" s="116" t="s">
        <v>107</v>
      </c>
      <c r="E96" s="115"/>
      <c r="F96" s="115"/>
      <c r="G96" s="115"/>
      <c r="H96" s="115"/>
      <c r="I96" s="115"/>
      <c r="J96" s="115"/>
      <c r="K96" s="115"/>
      <c r="L96" s="115"/>
      <c r="M96" s="115"/>
      <c r="N96" s="248">
        <f>N245</f>
        <v>0</v>
      </c>
      <c r="O96" s="249"/>
      <c r="P96" s="249"/>
      <c r="Q96" s="249"/>
      <c r="R96" s="117"/>
    </row>
    <row r="97" spans="2:21" s="6" customFormat="1" ht="24.95" customHeight="1" x14ac:dyDescent="0.3">
      <c r="B97" s="110"/>
      <c r="C97" s="111"/>
      <c r="D97" s="112" t="s">
        <v>108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31">
        <f>N258</f>
        <v>0</v>
      </c>
      <c r="O97" s="247"/>
      <c r="P97" s="247"/>
      <c r="Q97" s="247"/>
      <c r="R97" s="113"/>
    </row>
    <row r="98" spans="2:21" s="7" customFormat="1" ht="19.899999999999999" customHeight="1" x14ac:dyDescent="0.3">
      <c r="B98" s="114"/>
      <c r="C98" s="115"/>
      <c r="D98" s="116" t="s">
        <v>109</v>
      </c>
      <c r="E98" s="115"/>
      <c r="F98" s="115"/>
      <c r="G98" s="115"/>
      <c r="H98" s="115"/>
      <c r="I98" s="115"/>
      <c r="J98" s="115"/>
      <c r="K98" s="115"/>
      <c r="L98" s="115"/>
      <c r="M98" s="115"/>
      <c r="N98" s="248">
        <f>N259</f>
        <v>0</v>
      </c>
      <c r="O98" s="249"/>
      <c r="P98" s="249"/>
      <c r="Q98" s="249"/>
      <c r="R98" s="117"/>
    </row>
    <row r="99" spans="2:21" s="6" customFormat="1" ht="24.95" customHeight="1" x14ac:dyDescent="0.3">
      <c r="B99" s="110"/>
      <c r="C99" s="111"/>
      <c r="D99" s="112" t="s">
        <v>110</v>
      </c>
      <c r="E99" s="111"/>
      <c r="F99" s="111"/>
      <c r="G99" s="111"/>
      <c r="H99" s="111"/>
      <c r="I99" s="111"/>
      <c r="J99" s="111"/>
      <c r="K99" s="111"/>
      <c r="L99" s="111"/>
      <c r="M99" s="111"/>
      <c r="N99" s="231">
        <f>N262</f>
        <v>0</v>
      </c>
      <c r="O99" s="247"/>
      <c r="P99" s="247"/>
      <c r="Q99" s="247"/>
      <c r="R99" s="113"/>
    </row>
    <row r="100" spans="2:21" s="7" customFormat="1" ht="19.899999999999999" customHeight="1" x14ac:dyDescent="0.3">
      <c r="B100" s="114"/>
      <c r="C100" s="115"/>
      <c r="D100" s="116" t="s">
        <v>111</v>
      </c>
      <c r="E100" s="115"/>
      <c r="F100" s="115"/>
      <c r="G100" s="115"/>
      <c r="H100" s="115"/>
      <c r="I100" s="115"/>
      <c r="J100" s="115"/>
      <c r="K100" s="115"/>
      <c r="L100" s="115"/>
      <c r="M100" s="115"/>
      <c r="N100" s="248">
        <f>N263</f>
        <v>0</v>
      </c>
      <c r="O100" s="249"/>
      <c r="P100" s="249"/>
      <c r="Q100" s="249"/>
      <c r="R100" s="117"/>
    </row>
    <row r="101" spans="2:21" s="1" customFormat="1" ht="21.75" customHeight="1" x14ac:dyDescent="0.3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</row>
    <row r="102" spans="2:21" s="1" customFormat="1" ht="29.25" customHeight="1" x14ac:dyDescent="0.3">
      <c r="B102" s="33"/>
      <c r="C102" s="109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46"/>
      <c r="O102" s="250"/>
      <c r="P102" s="250"/>
      <c r="Q102" s="250"/>
      <c r="R102" s="35"/>
      <c r="T102" s="118"/>
      <c r="U102" s="119" t="s">
        <v>35</v>
      </c>
    </row>
    <row r="103" spans="2:21" s="1" customFormat="1" ht="18" customHeight="1" x14ac:dyDescent="0.3"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5"/>
    </row>
    <row r="104" spans="2:21" s="1" customFormat="1" ht="29.25" customHeight="1" x14ac:dyDescent="0.3">
      <c r="B104" s="33"/>
      <c r="C104" s="100" t="s">
        <v>447</v>
      </c>
      <c r="D104" s="101"/>
      <c r="E104" s="101"/>
      <c r="F104" s="101"/>
      <c r="G104" s="101"/>
      <c r="H104" s="101"/>
      <c r="I104" s="101"/>
      <c r="J104" s="101"/>
      <c r="K104" s="101"/>
      <c r="L104" s="205">
        <f>ROUND(SUM(N87+N102),2)</f>
        <v>0</v>
      </c>
      <c r="M104" s="205"/>
      <c r="N104" s="205"/>
      <c r="O104" s="205"/>
      <c r="P104" s="205"/>
      <c r="Q104" s="205"/>
      <c r="R104" s="35"/>
    </row>
    <row r="105" spans="2:21" s="1" customFormat="1" ht="6.95" customHeight="1" x14ac:dyDescent="0.3"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9"/>
    </row>
    <row r="109" spans="2:21" s="1" customFormat="1" ht="6.95" customHeight="1" x14ac:dyDescent="0.3"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</row>
    <row r="110" spans="2:21" s="1" customFormat="1" ht="36.950000000000003" customHeight="1" x14ac:dyDescent="0.3">
      <c r="B110" s="33"/>
      <c r="C110" s="186" t="s">
        <v>112</v>
      </c>
      <c r="D110" s="239"/>
      <c r="E110" s="239"/>
      <c r="F110" s="239"/>
      <c r="G110" s="239"/>
      <c r="H110" s="239"/>
      <c r="I110" s="239"/>
      <c r="J110" s="239"/>
      <c r="K110" s="239"/>
      <c r="L110" s="239"/>
      <c r="M110" s="239"/>
      <c r="N110" s="239"/>
      <c r="O110" s="239"/>
      <c r="P110" s="239"/>
      <c r="Q110" s="239"/>
      <c r="R110" s="35"/>
    </row>
    <row r="111" spans="2:21" s="1" customFormat="1" ht="6.95" customHeight="1" x14ac:dyDescent="0.3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21" s="1" customFormat="1" ht="36.950000000000003" customHeight="1" x14ac:dyDescent="0.3">
      <c r="B112" s="33"/>
      <c r="C112" s="67" t="s">
        <v>17</v>
      </c>
      <c r="D112" s="34"/>
      <c r="E112" s="34"/>
      <c r="F112" s="215" t="str">
        <f>F6</f>
        <v>VD Karhov - zajištění stability vzdušního svahu hráze</v>
      </c>
      <c r="G112" s="239"/>
      <c r="H112" s="239"/>
      <c r="I112" s="239"/>
      <c r="J112" s="239"/>
      <c r="K112" s="239"/>
      <c r="L112" s="239"/>
      <c r="M112" s="239"/>
      <c r="N112" s="239"/>
      <c r="O112" s="239"/>
      <c r="P112" s="239"/>
      <c r="Q112" s="34"/>
      <c r="R112" s="35"/>
    </row>
    <row r="113" spans="2:65" s="1" customFormat="1" ht="6.95" customHeight="1" x14ac:dyDescent="0.3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18" customHeight="1" x14ac:dyDescent="0.3">
      <c r="B114" s="33"/>
      <c r="C114" s="30" t="s">
        <v>21</v>
      </c>
      <c r="D114" s="34"/>
      <c r="E114" s="34"/>
      <c r="F114" s="28" t="str">
        <f>F8</f>
        <v xml:space="preserve"> </v>
      </c>
      <c r="G114" s="34"/>
      <c r="H114" s="34"/>
      <c r="I114" s="34"/>
      <c r="J114" s="34"/>
      <c r="K114" s="30" t="s">
        <v>23</v>
      </c>
      <c r="L114" s="34"/>
      <c r="M114" s="245" t="str">
        <f>IF(O8="","",O8)</f>
        <v/>
      </c>
      <c r="N114" s="245"/>
      <c r="O114" s="245"/>
      <c r="P114" s="245"/>
      <c r="Q114" s="34"/>
      <c r="R114" s="35"/>
    </row>
    <row r="115" spans="2:65" s="1" customFormat="1" ht="6.95" customHeight="1" x14ac:dyDescent="0.3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65" s="1" customFormat="1" ht="15" x14ac:dyDescent="0.3">
      <c r="B116" s="33"/>
      <c r="C116" s="30" t="s">
        <v>24</v>
      </c>
      <c r="D116" s="34"/>
      <c r="E116" s="34"/>
      <c r="F116" s="28" t="str">
        <f>E11</f>
        <v xml:space="preserve"> </v>
      </c>
      <c r="G116" s="34"/>
      <c r="H116" s="34"/>
      <c r="I116" s="34"/>
      <c r="J116" s="34"/>
      <c r="K116" s="30" t="s">
        <v>28</v>
      </c>
      <c r="L116" s="34"/>
      <c r="M116" s="188" t="str">
        <f>E17</f>
        <v xml:space="preserve"> </v>
      </c>
      <c r="N116" s="188"/>
      <c r="O116" s="188"/>
      <c r="P116" s="188"/>
      <c r="Q116" s="188"/>
      <c r="R116" s="35"/>
    </row>
    <row r="117" spans="2:65" s="1" customFormat="1" ht="14.45" customHeight="1" x14ac:dyDescent="0.3">
      <c r="B117" s="33"/>
      <c r="C117" s="30" t="s">
        <v>27</v>
      </c>
      <c r="D117" s="34"/>
      <c r="E117" s="34"/>
      <c r="F117" s="28" t="str">
        <f>IF(E14="","",E14)</f>
        <v xml:space="preserve"> </v>
      </c>
      <c r="G117" s="34"/>
      <c r="H117" s="34"/>
      <c r="I117" s="34"/>
      <c r="J117" s="34"/>
      <c r="K117" s="30" t="s">
        <v>30</v>
      </c>
      <c r="L117" s="34"/>
      <c r="M117" s="188"/>
      <c r="N117" s="188"/>
      <c r="O117" s="188"/>
      <c r="P117" s="188"/>
      <c r="Q117" s="188"/>
      <c r="R117" s="35"/>
    </row>
    <row r="118" spans="2:65" s="1" customFormat="1" ht="10.35" customHeight="1" x14ac:dyDescent="0.3"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spans="2:65" s="8" customFormat="1" ht="29.25" customHeight="1" x14ac:dyDescent="0.3">
      <c r="B119" s="120"/>
      <c r="C119" s="121" t="s">
        <v>113</v>
      </c>
      <c r="D119" s="122" t="s">
        <v>114</v>
      </c>
      <c r="E119" s="122" t="s">
        <v>53</v>
      </c>
      <c r="F119" s="251" t="s">
        <v>115</v>
      </c>
      <c r="G119" s="251"/>
      <c r="H119" s="251"/>
      <c r="I119" s="251"/>
      <c r="J119" s="122" t="s">
        <v>116</v>
      </c>
      <c r="K119" s="122" t="s">
        <v>117</v>
      </c>
      <c r="L119" s="251" t="s">
        <v>118</v>
      </c>
      <c r="M119" s="251"/>
      <c r="N119" s="251" t="s">
        <v>96</v>
      </c>
      <c r="O119" s="251"/>
      <c r="P119" s="251"/>
      <c r="Q119" s="252"/>
      <c r="R119" s="123"/>
      <c r="T119" s="74" t="s">
        <v>119</v>
      </c>
      <c r="U119" s="75" t="s">
        <v>35</v>
      </c>
      <c r="V119" s="75" t="s">
        <v>120</v>
      </c>
      <c r="W119" s="75" t="s">
        <v>121</v>
      </c>
      <c r="X119" s="75" t="s">
        <v>122</v>
      </c>
      <c r="Y119" s="75" t="s">
        <v>123</v>
      </c>
      <c r="Z119" s="75" t="s">
        <v>124</v>
      </c>
      <c r="AA119" s="76" t="s">
        <v>125</v>
      </c>
    </row>
    <row r="120" spans="2:65" s="1" customFormat="1" ht="29.25" customHeight="1" x14ac:dyDescent="0.35">
      <c r="B120" s="33"/>
      <c r="C120" s="78" t="s">
        <v>93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253">
        <f>BK120</f>
        <v>0</v>
      </c>
      <c r="O120" s="254"/>
      <c r="P120" s="254"/>
      <c r="Q120" s="254"/>
      <c r="R120" s="35"/>
      <c r="T120" s="77"/>
      <c r="U120" s="49"/>
      <c r="V120" s="49"/>
      <c r="W120" s="124">
        <f>W121+W258+W262</f>
        <v>3246.1550539999998</v>
      </c>
      <c r="X120" s="49"/>
      <c r="Y120" s="124">
        <f>Y121+Y258+Y262</f>
        <v>2699.5066111000001</v>
      </c>
      <c r="Z120" s="49"/>
      <c r="AA120" s="125">
        <f>AA121+AA258+AA262</f>
        <v>6.8308100000000005</v>
      </c>
      <c r="AT120" s="20" t="s">
        <v>70</v>
      </c>
      <c r="AU120" s="20" t="s">
        <v>98</v>
      </c>
      <c r="BK120" s="126">
        <f>BK121+BK258+BK262</f>
        <v>0</v>
      </c>
    </row>
    <row r="121" spans="2:65" s="9" customFormat="1" ht="37.35" customHeight="1" x14ac:dyDescent="0.35">
      <c r="B121" s="127"/>
      <c r="C121" s="128"/>
      <c r="D121" s="129" t="s">
        <v>99</v>
      </c>
      <c r="E121" s="129"/>
      <c r="F121" s="129"/>
      <c r="G121" s="129"/>
      <c r="H121" s="129"/>
      <c r="I121" s="129"/>
      <c r="J121" s="129"/>
      <c r="K121" s="129"/>
      <c r="L121" s="129"/>
      <c r="M121" s="129"/>
      <c r="N121" s="230">
        <f>BK121</f>
        <v>0</v>
      </c>
      <c r="O121" s="231"/>
      <c r="P121" s="231"/>
      <c r="Q121" s="231"/>
      <c r="R121" s="130"/>
      <c r="T121" s="131"/>
      <c r="U121" s="128"/>
      <c r="V121" s="128"/>
      <c r="W121" s="132">
        <f>W122+W175+W179+W211+W223+W228+W239+W245</f>
        <v>3243.5879339999997</v>
      </c>
      <c r="X121" s="128"/>
      <c r="Y121" s="132">
        <f>Y122+Y175+Y179+Y211+Y223+Y228+Y239+Y245</f>
        <v>2699.4915458999999</v>
      </c>
      <c r="Z121" s="128"/>
      <c r="AA121" s="133">
        <f>AA122+AA175+AA179+AA211+AA223+AA228+AA239+AA245</f>
        <v>6.8308100000000005</v>
      </c>
      <c r="AR121" s="134" t="s">
        <v>76</v>
      </c>
      <c r="AT121" s="135" t="s">
        <v>70</v>
      </c>
      <c r="AU121" s="135" t="s">
        <v>71</v>
      </c>
      <c r="AY121" s="134" t="s">
        <v>126</v>
      </c>
      <c r="BK121" s="136">
        <f>BK122+BK175+BK179+BK211+BK223+BK228+BK239+BK245</f>
        <v>0</v>
      </c>
    </row>
    <row r="122" spans="2:65" s="9" customFormat="1" ht="19.899999999999999" customHeight="1" x14ac:dyDescent="0.3">
      <c r="B122" s="127"/>
      <c r="C122" s="128"/>
      <c r="D122" s="137" t="s">
        <v>100</v>
      </c>
      <c r="E122" s="137"/>
      <c r="F122" s="137"/>
      <c r="G122" s="137"/>
      <c r="H122" s="137"/>
      <c r="I122" s="137"/>
      <c r="J122" s="137"/>
      <c r="K122" s="137"/>
      <c r="L122" s="137"/>
      <c r="M122" s="137"/>
      <c r="N122" s="232">
        <f>BK122</f>
        <v>0</v>
      </c>
      <c r="O122" s="233"/>
      <c r="P122" s="233"/>
      <c r="Q122" s="233"/>
      <c r="R122" s="130"/>
      <c r="T122" s="131"/>
      <c r="U122" s="128"/>
      <c r="V122" s="128"/>
      <c r="W122" s="132">
        <f>SUM(W123:W174)</f>
        <v>1125.499341</v>
      </c>
      <c r="X122" s="128"/>
      <c r="Y122" s="132">
        <f>SUM(Y123:Y174)</f>
        <v>1944.2289709999998</v>
      </c>
      <c r="Z122" s="128"/>
      <c r="AA122" s="133">
        <f>SUM(AA123:AA174)</f>
        <v>0</v>
      </c>
      <c r="AR122" s="134" t="s">
        <v>76</v>
      </c>
      <c r="AT122" s="135" t="s">
        <v>70</v>
      </c>
      <c r="AU122" s="135" t="s">
        <v>76</v>
      </c>
      <c r="AY122" s="134" t="s">
        <v>126</v>
      </c>
      <c r="BK122" s="136">
        <f>SUM(BK123:BK174)</f>
        <v>0</v>
      </c>
    </row>
    <row r="123" spans="2:65" s="1" customFormat="1" ht="25.5" customHeight="1" x14ac:dyDescent="0.3">
      <c r="B123" s="138"/>
      <c r="C123" s="139" t="s">
        <v>76</v>
      </c>
      <c r="D123" s="139" t="s">
        <v>127</v>
      </c>
      <c r="E123" s="140" t="s">
        <v>128</v>
      </c>
      <c r="F123" s="219" t="s">
        <v>129</v>
      </c>
      <c r="G123" s="219"/>
      <c r="H123" s="219"/>
      <c r="I123" s="219"/>
      <c r="J123" s="141" t="s">
        <v>130</v>
      </c>
      <c r="K123" s="142">
        <v>20</v>
      </c>
      <c r="L123" s="222"/>
      <c r="M123" s="222"/>
      <c r="N123" s="223">
        <f t="shared" ref="N123:N131" si="0">ROUND(L123*K123,2)</f>
        <v>0</v>
      </c>
      <c r="O123" s="223"/>
      <c r="P123" s="223"/>
      <c r="Q123" s="223"/>
      <c r="R123" s="143"/>
      <c r="T123" s="144" t="s">
        <v>5</v>
      </c>
      <c r="U123" s="42" t="s">
        <v>36</v>
      </c>
      <c r="V123" s="145">
        <v>7.0000000000000007E-2</v>
      </c>
      <c r="W123" s="145">
        <f t="shared" ref="W123:W131" si="1">V123*K123</f>
        <v>1.4000000000000001</v>
      </c>
      <c r="X123" s="145">
        <v>1.8000000000000001E-4</v>
      </c>
      <c r="Y123" s="145">
        <f t="shared" ref="Y123:Y131" si="2">X123*K123</f>
        <v>3.6000000000000003E-3</v>
      </c>
      <c r="Z123" s="145">
        <v>0</v>
      </c>
      <c r="AA123" s="146">
        <f t="shared" ref="AA123:AA131" si="3">Z123*K123</f>
        <v>0</v>
      </c>
      <c r="AR123" s="20" t="s">
        <v>131</v>
      </c>
      <c r="AT123" s="20" t="s">
        <v>127</v>
      </c>
      <c r="AU123" s="20" t="s">
        <v>91</v>
      </c>
      <c r="AY123" s="20" t="s">
        <v>126</v>
      </c>
      <c r="BE123" s="147">
        <f t="shared" ref="BE123:BE131" si="4">IF(U123="základní",N123,0)</f>
        <v>0</v>
      </c>
      <c r="BF123" s="147">
        <f t="shared" ref="BF123:BF131" si="5">IF(U123="snížená",N123,0)</f>
        <v>0</v>
      </c>
      <c r="BG123" s="147">
        <f t="shared" ref="BG123:BG131" si="6">IF(U123="zákl. přenesená",N123,0)</f>
        <v>0</v>
      </c>
      <c r="BH123" s="147">
        <f t="shared" ref="BH123:BH131" si="7">IF(U123="sníž. přenesená",N123,0)</f>
        <v>0</v>
      </c>
      <c r="BI123" s="147">
        <f t="shared" ref="BI123:BI131" si="8">IF(U123="nulová",N123,0)</f>
        <v>0</v>
      </c>
      <c r="BJ123" s="20" t="s">
        <v>76</v>
      </c>
      <c r="BK123" s="147">
        <f t="shared" ref="BK123:BK131" si="9">ROUND(L123*K123,2)</f>
        <v>0</v>
      </c>
      <c r="BL123" s="20" t="s">
        <v>131</v>
      </c>
      <c r="BM123" s="20" t="s">
        <v>132</v>
      </c>
    </row>
    <row r="124" spans="2:65" s="1" customFormat="1" ht="25.5" customHeight="1" x14ac:dyDescent="0.3">
      <c r="B124" s="138"/>
      <c r="C124" s="139" t="s">
        <v>91</v>
      </c>
      <c r="D124" s="139" t="s">
        <v>127</v>
      </c>
      <c r="E124" s="140" t="s">
        <v>133</v>
      </c>
      <c r="F124" s="219" t="s">
        <v>134</v>
      </c>
      <c r="G124" s="219"/>
      <c r="H124" s="219"/>
      <c r="I124" s="219"/>
      <c r="J124" s="141" t="s">
        <v>130</v>
      </c>
      <c r="K124" s="142">
        <v>20</v>
      </c>
      <c r="L124" s="222"/>
      <c r="M124" s="222"/>
      <c r="N124" s="223">
        <f t="shared" si="0"/>
        <v>0</v>
      </c>
      <c r="O124" s="223"/>
      <c r="P124" s="223"/>
      <c r="Q124" s="223"/>
      <c r="R124" s="143"/>
      <c r="T124" s="144" t="s">
        <v>5</v>
      </c>
      <c r="U124" s="42" t="s">
        <v>36</v>
      </c>
      <c r="V124" s="145">
        <v>0.26500000000000001</v>
      </c>
      <c r="W124" s="145">
        <f t="shared" si="1"/>
        <v>5.3000000000000007</v>
      </c>
      <c r="X124" s="145">
        <v>0</v>
      </c>
      <c r="Y124" s="145">
        <f t="shared" si="2"/>
        <v>0</v>
      </c>
      <c r="Z124" s="145">
        <v>0</v>
      </c>
      <c r="AA124" s="146">
        <f t="shared" si="3"/>
        <v>0</v>
      </c>
      <c r="AR124" s="20" t="s">
        <v>131</v>
      </c>
      <c r="AT124" s="20" t="s">
        <v>127</v>
      </c>
      <c r="AU124" s="20" t="s">
        <v>91</v>
      </c>
      <c r="AY124" s="20" t="s">
        <v>126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20" t="s">
        <v>76</v>
      </c>
      <c r="BK124" s="147">
        <f t="shared" si="9"/>
        <v>0</v>
      </c>
      <c r="BL124" s="20" t="s">
        <v>131</v>
      </c>
      <c r="BM124" s="20" t="s">
        <v>135</v>
      </c>
    </row>
    <row r="125" spans="2:65" s="1" customFormat="1" ht="25.5" customHeight="1" x14ac:dyDescent="0.3">
      <c r="B125" s="138"/>
      <c r="C125" s="139" t="s">
        <v>136</v>
      </c>
      <c r="D125" s="139" t="s">
        <v>127</v>
      </c>
      <c r="E125" s="140" t="s">
        <v>137</v>
      </c>
      <c r="F125" s="219" t="s">
        <v>138</v>
      </c>
      <c r="G125" s="219"/>
      <c r="H125" s="219"/>
      <c r="I125" s="219"/>
      <c r="J125" s="141" t="s">
        <v>139</v>
      </c>
      <c r="K125" s="142">
        <v>9</v>
      </c>
      <c r="L125" s="222"/>
      <c r="M125" s="222"/>
      <c r="N125" s="223">
        <f t="shared" si="0"/>
        <v>0</v>
      </c>
      <c r="O125" s="223"/>
      <c r="P125" s="223"/>
      <c r="Q125" s="223"/>
      <c r="R125" s="143"/>
      <c r="T125" s="144" t="s">
        <v>5</v>
      </c>
      <c r="U125" s="42" t="s">
        <v>36</v>
      </c>
      <c r="V125" s="145">
        <v>0.49</v>
      </c>
      <c r="W125" s="145">
        <f t="shared" si="1"/>
        <v>4.41</v>
      </c>
      <c r="X125" s="145">
        <v>0</v>
      </c>
      <c r="Y125" s="145">
        <f t="shared" si="2"/>
        <v>0</v>
      </c>
      <c r="Z125" s="145">
        <v>0</v>
      </c>
      <c r="AA125" s="146">
        <f t="shared" si="3"/>
        <v>0</v>
      </c>
      <c r="AR125" s="20" t="s">
        <v>131</v>
      </c>
      <c r="AT125" s="20" t="s">
        <v>127</v>
      </c>
      <c r="AU125" s="20" t="s">
        <v>91</v>
      </c>
      <c r="AY125" s="20" t="s">
        <v>126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20" t="s">
        <v>76</v>
      </c>
      <c r="BK125" s="147">
        <f t="shared" si="9"/>
        <v>0</v>
      </c>
      <c r="BL125" s="20" t="s">
        <v>131</v>
      </c>
      <c r="BM125" s="20" t="s">
        <v>140</v>
      </c>
    </row>
    <row r="126" spans="2:65" s="1" customFormat="1" ht="25.5" customHeight="1" x14ac:dyDescent="0.3">
      <c r="B126" s="138"/>
      <c r="C126" s="139" t="s">
        <v>131</v>
      </c>
      <c r="D126" s="139" t="s">
        <v>127</v>
      </c>
      <c r="E126" s="140" t="s">
        <v>141</v>
      </c>
      <c r="F126" s="219" t="s">
        <v>142</v>
      </c>
      <c r="G126" s="219"/>
      <c r="H126" s="219"/>
      <c r="I126" s="219"/>
      <c r="J126" s="141" t="s">
        <v>139</v>
      </c>
      <c r="K126" s="142">
        <v>1</v>
      </c>
      <c r="L126" s="222"/>
      <c r="M126" s="222"/>
      <c r="N126" s="223">
        <f t="shared" si="0"/>
        <v>0</v>
      </c>
      <c r="O126" s="223"/>
      <c r="P126" s="223"/>
      <c r="Q126" s="223"/>
      <c r="R126" s="143"/>
      <c r="T126" s="144" t="s">
        <v>5</v>
      </c>
      <c r="U126" s="42" t="s">
        <v>36</v>
      </c>
      <c r="V126" s="145">
        <v>0.88</v>
      </c>
      <c r="W126" s="145">
        <f t="shared" si="1"/>
        <v>0.88</v>
      </c>
      <c r="X126" s="145">
        <v>0</v>
      </c>
      <c r="Y126" s="145">
        <f t="shared" si="2"/>
        <v>0</v>
      </c>
      <c r="Z126" s="145">
        <v>0</v>
      </c>
      <c r="AA126" s="146">
        <f t="shared" si="3"/>
        <v>0</v>
      </c>
      <c r="AR126" s="20" t="s">
        <v>131</v>
      </c>
      <c r="AT126" s="20" t="s">
        <v>127</v>
      </c>
      <c r="AU126" s="20" t="s">
        <v>91</v>
      </c>
      <c r="AY126" s="20" t="s">
        <v>126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20" t="s">
        <v>76</v>
      </c>
      <c r="BK126" s="147">
        <f t="shared" si="9"/>
        <v>0</v>
      </c>
      <c r="BL126" s="20" t="s">
        <v>131</v>
      </c>
      <c r="BM126" s="20" t="s">
        <v>143</v>
      </c>
    </row>
    <row r="127" spans="2:65" s="1" customFormat="1" ht="16.5" customHeight="1" x14ac:dyDescent="0.3">
      <c r="B127" s="138"/>
      <c r="C127" s="139" t="s">
        <v>144</v>
      </c>
      <c r="D127" s="139" t="s">
        <v>127</v>
      </c>
      <c r="E127" s="140" t="s">
        <v>145</v>
      </c>
      <c r="F127" s="219" t="s">
        <v>146</v>
      </c>
      <c r="G127" s="219"/>
      <c r="H127" s="219"/>
      <c r="I127" s="219"/>
      <c r="J127" s="141" t="s">
        <v>139</v>
      </c>
      <c r="K127" s="142">
        <v>10</v>
      </c>
      <c r="L127" s="222"/>
      <c r="M127" s="222"/>
      <c r="N127" s="223">
        <f t="shared" si="0"/>
        <v>0</v>
      </c>
      <c r="O127" s="223"/>
      <c r="P127" s="223"/>
      <c r="Q127" s="223"/>
      <c r="R127" s="143"/>
      <c r="T127" s="144" t="s">
        <v>5</v>
      </c>
      <c r="U127" s="42" t="s">
        <v>36</v>
      </c>
      <c r="V127" s="145">
        <v>1.7</v>
      </c>
      <c r="W127" s="145">
        <f t="shared" si="1"/>
        <v>17</v>
      </c>
      <c r="X127" s="145">
        <v>0</v>
      </c>
      <c r="Y127" s="145">
        <f t="shared" si="2"/>
        <v>0</v>
      </c>
      <c r="Z127" s="145">
        <v>0</v>
      </c>
      <c r="AA127" s="146">
        <f t="shared" si="3"/>
        <v>0</v>
      </c>
      <c r="AR127" s="20" t="s">
        <v>131</v>
      </c>
      <c r="AT127" s="20" t="s">
        <v>127</v>
      </c>
      <c r="AU127" s="20" t="s">
        <v>91</v>
      </c>
      <c r="AY127" s="20" t="s">
        <v>126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20" t="s">
        <v>76</v>
      </c>
      <c r="BK127" s="147">
        <f t="shared" si="9"/>
        <v>0</v>
      </c>
      <c r="BL127" s="20" t="s">
        <v>131</v>
      </c>
      <c r="BM127" s="20" t="s">
        <v>147</v>
      </c>
    </row>
    <row r="128" spans="2:65" s="1" customFormat="1" ht="16.5" customHeight="1" x14ac:dyDescent="0.3">
      <c r="B128" s="138"/>
      <c r="C128" s="139" t="s">
        <v>148</v>
      </c>
      <c r="D128" s="139" t="s">
        <v>127</v>
      </c>
      <c r="E128" s="140" t="s">
        <v>149</v>
      </c>
      <c r="F128" s="219" t="s">
        <v>150</v>
      </c>
      <c r="G128" s="219"/>
      <c r="H128" s="219"/>
      <c r="I128" s="219"/>
      <c r="J128" s="141" t="s">
        <v>139</v>
      </c>
      <c r="K128" s="142">
        <v>9</v>
      </c>
      <c r="L128" s="222"/>
      <c r="M128" s="222"/>
      <c r="N128" s="223">
        <f t="shared" si="0"/>
        <v>0</v>
      </c>
      <c r="O128" s="223"/>
      <c r="P128" s="223"/>
      <c r="Q128" s="223"/>
      <c r="R128" s="143"/>
      <c r="T128" s="144" t="s">
        <v>5</v>
      </c>
      <c r="U128" s="42" t="s">
        <v>36</v>
      </c>
      <c r="V128" s="145">
        <v>0.65900000000000003</v>
      </c>
      <c r="W128" s="145">
        <f t="shared" si="1"/>
        <v>5.931</v>
      </c>
      <c r="X128" s="145">
        <v>5.0000000000000002E-5</v>
      </c>
      <c r="Y128" s="145">
        <f t="shared" si="2"/>
        <v>4.5000000000000004E-4</v>
      </c>
      <c r="Z128" s="145">
        <v>0</v>
      </c>
      <c r="AA128" s="146">
        <f t="shared" si="3"/>
        <v>0</v>
      </c>
      <c r="AR128" s="20" t="s">
        <v>131</v>
      </c>
      <c r="AT128" s="20" t="s">
        <v>127</v>
      </c>
      <c r="AU128" s="20" t="s">
        <v>91</v>
      </c>
      <c r="AY128" s="20" t="s">
        <v>126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20" t="s">
        <v>76</v>
      </c>
      <c r="BK128" s="147">
        <f t="shared" si="9"/>
        <v>0</v>
      </c>
      <c r="BL128" s="20" t="s">
        <v>131</v>
      </c>
      <c r="BM128" s="20" t="s">
        <v>151</v>
      </c>
    </row>
    <row r="129" spans="2:65" s="1" customFormat="1" ht="16.5" customHeight="1" x14ac:dyDescent="0.3">
      <c r="B129" s="138"/>
      <c r="C129" s="139" t="s">
        <v>152</v>
      </c>
      <c r="D129" s="139" t="s">
        <v>127</v>
      </c>
      <c r="E129" s="140" t="s">
        <v>153</v>
      </c>
      <c r="F129" s="219" t="s">
        <v>154</v>
      </c>
      <c r="G129" s="219"/>
      <c r="H129" s="219"/>
      <c r="I129" s="219"/>
      <c r="J129" s="141" t="s">
        <v>139</v>
      </c>
      <c r="K129" s="142">
        <v>1</v>
      </c>
      <c r="L129" s="222"/>
      <c r="M129" s="222"/>
      <c r="N129" s="223">
        <f t="shared" si="0"/>
        <v>0</v>
      </c>
      <c r="O129" s="223"/>
      <c r="P129" s="223"/>
      <c r="Q129" s="223"/>
      <c r="R129" s="143"/>
      <c r="T129" s="144" t="s">
        <v>5</v>
      </c>
      <c r="U129" s="42" t="s">
        <v>36</v>
      </c>
      <c r="V129" s="145">
        <v>1.655</v>
      </c>
      <c r="W129" s="145">
        <f t="shared" si="1"/>
        <v>1.655</v>
      </c>
      <c r="X129" s="145">
        <v>5.0000000000000002E-5</v>
      </c>
      <c r="Y129" s="145">
        <f t="shared" si="2"/>
        <v>5.0000000000000002E-5</v>
      </c>
      <c r="Z129" s="145">
        <v>0</v>
      </c>
      <c r="AA129" s="146">
        <f t="shared" si="3"/>
        <v>0</v>
      </c>
      <c r="AR129" s="20" t="s">
        <v>131</v>
      </c>
      <c r="AT129" s="20" t="s">
        <v>127</v>
      </c>
      <c r="AU129" s="20" t="s">
        <v>91</v>
      </c>
      <c r="AY129" s="20" t="s">
        <v>126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20" t="s">
        <v>76</v>
      </c>
      <c r="BK129" s="147">
        <f t="shared" si="9"/>
        <v>0</v>
      </c>
      <c r="BL129" s="20" t="s">
        <v>131</v>
      </c>
      <c r="BM129" s="20" t="s">
        <v>155</v>
      </c>
    </row>
    <row r="130" spans="2:65" s="1" customFormat="1" ht="16.5" customHeight="1" x14ac:dyDescent="0.3">
      <c r="B130" s="138"/>
      <c r="C130" s="139" t="s">
        <v>156</v>
      </c>
      <c r="D130" s="139" t="s">
        <v>127</v>
      </c>
      <c r="E130" s="140" t="s">
        <v>157</v>
      </c>
      <c r="F130" s="219" t="s">
        <v>158</v>
      </c>
      <c r="G130" s="219"/>
      <c r="H130" s="219"/>
      <c r="I130" s="219"/>
      <c r="J130" s="141" t="s">
        <v>139</v>
      </c>
      <c r="K130" s="142">
        <v>2</v>
      </c>
      <c r="L130" s="222"/>
      <c r="M130" s="222"/>
      <c r="N130" s="223">
        <f t="shared" si="0"/>
        <v>0</v>
      </c>
      <c r="O130" s="223"/>
      <c r="P130" s="223"/>
      <c r="Q130" s="223"/>
      <c r="R130" s="143"/>
      <c r="T130" s="144" t="s">
        <v>5</v>
      </c>
      <c r="U130" s="42" t="s">
        <v>36</v>
      </c>
      <c r="V130" s="145">
        <v>2.5619999999999998</v>
      </c>
      <c r="W130" s="145">
        <f t="shared" si="1"/>
        <v>5.1239999999999997</v>
      </c>
      <c r="X130" s="145">
        <v>9.0000000000000006E-5</v>
      </c>
      <c r="Y130" s="145">
        <f t="shared" si="2"/>
        <v>1.8000000000000001E-4</v>
      </c>
      <c r="Z130" s="145">
        <v>0</v>
      </c>
      <c r="AA130" s="146">
        <f t="shared" si="3"/>
        <v>0</v>
      </c>
      <c r="AR130" s="20" t="s">
        <v>131</v>
      </c>
      <c r="AT130" s="20" t="s">
        <v>127</v>
      </c>
      <c r="AU130" s="20" t="s">
        <v>91</v>
      </c>
      <c r="AY130" s="20" t="s">
        <v>126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20" t="s">
        <v>76</v>
      </c>
      <c r="BK130" s="147">
        <f t="shared" si="9"/>
        <v>0</v>
      </c>
      <c r="BL130" s="20" t="s">
        <v>131</v>
      </c>
      <c r="BM130" s="20" t="s">
        <v>159</v>
      </c>
    </row>
    <row r="131" spans="2:65" s="1" customFormat="1" ht="16.5" customHeight="1" x14ac:dyDescent="0.3">
      <c r="B131" s="138"/>
      <c r="C131" s="139" t="s">
        <v>160</v>
      </c>
      <c r="D131" s="139" t="s">
        <v>127</v>
      </c>
      <c r="E131" s="140" t="s">
        <v>161</v>
      </c>
      <c r="F131" s="219" t="s">
        <v>162</v>
      </c>
      <c r="G131" s="219"/>
      <c r="H131" s="219"/>
      <c r="I131" s="219"/>
      <c r="J131" s="141" t="s">
        <v>163</v>
      </c>
      <c r="K131" s="142">
        <v>2.16</v>
      </c>
      <c r="L131" s="222"/>
      <c r="M131" s="222"/>
      <c r="N131" s="223">
        <f t="shared" si="0"/>
        <v>0</v>
      </c>
      <c r="O131" s="223"/>
      <c r="P131" s="223"/>
      <c r="Q131" s="223"/>
      <c r="R131" s="143"/>
      <c r="T131" s="144" t="s">
        <v>5</v>
      </c>
      <c r="U131" s="42" t="s">
        <v>36</v>
      </c>
      <c r="V131" s="145">
        <v>3.9249999999999998</v>
      </c>
      <c r="W131" s="145">
        <f t="shared" si="1"/>
        <v>8.4779999999999998</v>
      </c>
      <c r="X131" s="145">
        <v>0</v>
      </c>
      <c r="Y131" s="145">
        <f t="shared" si="2"/>
        <v>0</v>
      </c>
      <c r="Z131" s="145">
        <v>0</v>
      </c>
      <c r="AA131" s="146">
        <f t="shared" si="3"/>
        <v>0</v>
      </c>
      <c r="AR131" s="20" t="s">
        <v>131</v>
      </c>
      <c r="AT131" s="20" t="s">
        <v>127</v>
      </c>
      <c r="AU131" s="20" t="s">
        <v>91</v>
      </c>
      <c r="AY131" s="20" t="s">
        <v>126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20" t="s">
        <v>76</v>
      </c>
      <c r="BK131" s="147">
        <f t="shared" si="9"/>
        <v>0</v>
      </c>
      <c r="BL131" s="20" t="s">
        <v>131</v>
      </c>
      <c r="BM131" s="20" t="s">
        <v>164</v>
      </c>
    </row>
    <row r="132" spans="2:65" s="10" customFormat="1" ht="16.5" customHeight="1" x14ac:dyDescent="0.3">
      <c r="B132" s="148"/>
      <c r="C132" s="149"/>
      <c r="D132" s="149"/>
      <c r="E132" s="150" t="s">
        <v>5</v>
      </c>
      <c r="F132" s="224" t="s">
        <v>165</v>
      </c>
      <c r="G132" s="225"/>
      <c r="H132" s="225"/>
      <c r="I132" s="225"/>
      <c r="J132" s="149"/>
      <c r="K132" s="151">
        <v>2.16</v>
      </c>
      <c r="L132" s="149"/>
      <c r="M132" s="149"/>
      <c r="N132" s="149"/>
      <c r="O132" s="149"/>
      <c r="P132" s="149"/>
      <c r="Q132" s="149"/>
      <c r="R132" s="152"/>
      <c r="T132" s="153"/>
      <c r="U132" s="149"/>
      <c r="V132" s="149"/>
      <c r="W132" s="149"/>
      <c r="X132" s="149"/>
      <c r="Y132" s="149"/>
      <c r="Z132" s="149"/>
      <c r="AA132" s="154"/>
      <c r="AT132" s="155" t="s">
        <v>166</v>
      </c>
      <c r="AU132" s="155" t="s">
        <v>91</v>
      </c>
      <c r="AV132" s="10" t="s">
        <v>91</v>
      </c>
      <c r="AW132" s="10" t="s">
        <v>29</v>
      </c>
      <c r="AX132" s="10" t="s">
        <v>76</v>
      </c>
      <c r="AY132" s="155" t="s">
        <v>126</v>
      </c>
    </row>
    <row r="133" spans="2:65" s="1" customFormat="1" ht="16.5" customHeight="1" x14ac:dyDescent="0.3">
      <c r="B133" s="138"/>
      <c r="C133" s="139" t="s">
        <v>167</v>
      </c>
      <c r="D133" s="139" t="s">
        <v>127</v>
      </c>
      <c r="E133" s="140" t="s">
        <v>168</v>
      </c>
      <c r="F133" s="219" t="s">
        <v>169</v>
      </c>
      <c r="G133" s="219"/>
      <c r="H133" s="219"/>
      <c r="I133" s="219"/>
      <c r="J133" s="141" t="s">
        <v>163</v>
      </c>
      <c r="K133" s="142">
        <v>1.7</v>
      </c>
      <c r="L133" s="222"/>
      <c r="M133" s="222"/>
      <c r="N133" s="223">
        <f>ROUND(L133*K133,2)</f>
        <v>0</v>
      </c>
      <c r="O133" s="223"/>
      <c r="P133" s="223"/>
      <c r="Q133" s="223"/>
      <c r="R133" s="143"/>
      <c r="T133" s="144" t="s">
        <v>5</v>
      </c>
      <c r="U133" s="42" t="s">
        <v>36</v>
      </c>
      <c r="V133" s="145">
        <v>0.222</v>
      </c>
      <c r="W133" s="145">
        <f>V133*K133</f>
        <v>0.37740000000000001</v>
      </c>
      <c r="X133" s="145">
        <v>0</v>
      </c>
      <c r="Y133" s="145">
        <f>X133*K133</f>
        <v>0</v>
      </c>
      <c r="Z133" s="145">
        <v>0</v>
      </c>
      <c r="AA133" s="146">
        <f>Z133*K133</f>
        <v>0</v>
      </c>
      <c r="AR133" s="20" t="s">
        <v>131</v>
      </c>
      <c r="AT133" s="20" t="s">
        <v>127</v>
      </c>
      <c r="AU133" s="20" t="s">
        <v>91</v>
      </c>
      <c r="AY133" s="20" t="s">
        <v>126</v>
      </c>
      <c r="BE133" s="147">
        <f>IF(U133="základní",N133,0)</f>
        <v>0</v>
      </c>
      <c r="BF133" s="147">
        <f>IF(U133="snížená",N133,0)</f>
        <v>0</v>
      </c>
      <c r="BG133" s="147">
        <f>IF(U133="zákl. přenesená",N133,0)</f>
        <v>0</v>
      </c>
      <c r="BH133" s="147">
        <f>IF(U133="sníž. přenesená",N133,0)</f>
        <v>0</v>
      </c>
      <c r="BI133" s="147">
        <f>IF(U133="nulová",N133,0)</f>
        <v>0</v>
      </c>
      <c r="BJ133" s="20" t="s">
        <v>76</v>
      </c>
      <c r="BK133" s="147">
        <f>ROUND(L133*K133,2)</f>
        <v>0</v>
      </c>
      <c r="BL133" s="20" t="s">
        <v>131</v>
      </c>
      <c r="BM133" s="20" t="s">
        <v>170</v>
      </c>
    </row>
    <row r="134" spans="2:65" s="10" customFormat="1" ht="25.5" customHeight="1" x14ac:dyDescent="0.3">
      <c r="B134" s="148"/>
      <c r="C134" s="149"/>
      <c r="D134" s="149"/>
      <c r="E134" s="150" t="s">
        <v>5</v>
      </c>
      <c r="F134" s="224" t="s">
        <v>171</v>
      </c>
      <c r="G134" s="225"/>
      <c r="H134" s="225"/>
      <c r="I134" s="225"/>
      <c r="J134" s="149"/>
      <c r="K134" s="151">
        <v>1.7</v>
      </c>
      <c r="L134" s="149"/>
      <c r="M134" s="149"/>
      <c r="N134" s="149"/>
      <c r="O134" s="149"/>
      <c r="P134" s="149"/>
      <c r="Q134" s="149"/>
      <c r="R134" s="152"/>
      <c r="T134" s="153"/>
      <c r="U134" s="149"/>
      <c r="V134" s="149"/>
      <c r="W134" s="149"/>
      <c r="X134" s="149"/>
      <c r="Y134" s="149"/>
      <c r="Z134" s="149"/>
      <c r="AA134" s="154"/>
      <c r="AT134" s="155" t="s">
        <v>166</v>
      </c>
      <c r="AU134" s="155" t="s">
        <v>91</v>
      </c>
      <c r="AV134" s="10" t="s">
        <v>91</v>
      </c>
      <c r="AW134" s="10" t="s">
        <v>29</v>
      </c>
      <c r="AX134" s="10" t="s">
        <v>76</v>
      </c>
      <c r="AY134" s="155" t="s">
        <v>126</v>
      </c>
    </row>
    <row r="135" spans="2:65" s="1" customFormat="1" ht="25.5" customHeight="1" x14ac:dyDescent="0.3">
      <c r="B135" s="138"/>
      <c r="C135" s="139" t="s">
        <v>172</v>
      </c>
      <c r="D135" s="139" t="s">
        <v>127</v>
      </c>
      <c r="E135" s="140" t="s">
        <v>173</v>
      </c>
      <c r="F135" s="219" t="s">
        <v>174</v>
      </c>
      <c r="G135" s="219"/>
      <c r="H135" s="219"/>
      <c r="I135" s="219"/>
      <c r="J135" s="141" t="s">
        <v>175</v>
      </c>
      <c r="K135" s="142">
        <v>70</v>
      </c>
      <c r="L135" s="222"/>
      <c r="M135" s="222"/>
      <c r="N135" s="223">
        <f>ROUND(L135*K135,2)</f>
        <v>0</v>
      </c>
      <c r="O135" s="223"/>
      <c r="P135" s="223"/>
      <c r="Q135" s="223"/>
      <c r="R135" s="143"/>
      <c r="T135" s="144" t="s">
        <v>5</v>
      </c>
      <c r="U135" s="42" t="s">
        <v>36</v>
      </c>
      <c r="V135" s="145">
        <v>1.153</v>
      </c>
      <c r="W135" s="145">
        <f>V135*K135</f>
        <v>80.710000000000008</v>
      </c>
      <c r="X135" s="145">
        <v>1.269E-2</v>
      </c>
      <c r="Y135" s="145">
        <f>X135*K135</f>
        <v>0.88829999999999998</v>
      </c>
      <c r="Z135" s="145">
        <v>0</v>
      </c>
      <c r="AA135" s="146">
        <f>Z135*K135</f>
        <v>0</v>
      </c>
      <c r="AR135" s="20" t="s">
        <v>131</v>
      </c>
      <c r="AT135" s="20" t="s">
        <v>127</v>
      </c>
      <c r="AU135" s="20" t="s">
        <v>91</v>
      </c>
      <c r="AY135" s="20" t="s">
        <v>126</v>
      </c>
      <c r="BE135" s="147">
        <f>IF(U135="základní",N135,0)</f>
        <v>0</v>
      </c>
      <c r="BF135" s="147">
        <f>IF(U135="snížená",N135,0)</f>
        <v>0</v>
      </c>
      <c r="BG135" s="147">
        <f>IF(U135="zákl. přenesená",N135,0)</f>
        <v>0</v>
      </c>
      <c r="BH135" s="147">
        <f>IF(U135="sníž. přenesená",N135,0)</f>
        <v>0</v>
      </c>
      <c r="BI135" s="147">
        <f>IF(U135="nulová",N135,0)</f>
        <v>0</v>
      </c>
      <c r="BJ135" s="20" t="s">
        <v>76</v>
      </c>
      <c r="BK135" s="147">
        <f>ROUND(L135*K135,2)</f>
        <v>0</v>
      </c>
      <c r="BL135" s="20" t="s">
        <v>131</v>
      </c>
      <c r="BM135" s="20" t="s">
        <v>176</v>
      </c>
    </row>
    <row r="136" spans="2:65" s="1" customFormat="1" ht="25.5" customHeight="1" x14ac:dyDescent="0.3">
      <c r="B136" s="138"/>
      <c r="C136" s="139" t="s">
        <v>177</v>
      </c>
      <c r="D136" s="139" t="s">
        <v>127</v>
      </c>
      <c r="E136" s="140" t="s">
        <v>178</v>
      </c>
      <c r="F136" s="219" t="s">
        <v>179</v>
      </c>
      <c r="G136" s="219"/>
      <c r="H136" s="219"/>
      <c r="I136" s="219"/>
      <c r="J136" s="141" t="s">
        <v>163</v>
      </c>
      <c r="K136" s="142">
        <v>151.59</v>
      </c>
      <c r="L136" s="222"/>
      <c r="M136" s="222"/>
      <c r="N136" s="223">
        <f>ROUND(L136*K136,2)</f>
        <v>0</v>
      </c>
      <c r="O136" s="223"/>
      <c r="P136" s="223"/>
      <c r="Q136" s="223"/>
      <c r="R136" s="143"/>
      <c r="T136" s="144" t="s">
        <v>5</v>
      </c>
      <c r="U136" s="42" t="s">
        <v>36</v>
      </c>
      <c r="V136" s="145">
        <v>2.1000000000000001E-2</v>
      </c>
      <c r="W136" s="145">
        <f>V136*K136</f>
        <v>3.1833900000000002</v>
      </c>
      <c r="X136" s="145">
        <v>0</v>
      </c>
      <c r="Y136" s="145">
        <f>X136*K136</f>
        <v>0</v>
      </c>
      <c r="Z136" s="145">
        <v>0</v>
      </c>
      <c r="AA136" s="146">
        <f>Z136*K136</f>
        <v>0</v>
      </c>
      <c r="AR136" s="20" t="s">
        <v>131</v>
      </c>
      <c r="AT136" s="20" t="s">
        <v>127</v>
      </c>
      <c r="AU136" s="20" t="s">
        <v>91</v>
      </c>
      <c r="AY136" s="20" t="s">
        <v>126</v>
      </c>
      <c r="BE136" s="147">
        <f>IF(U136="základní",N136,0)</f>
        <v>0</v>
      </c>
      <c r="BF136" s="147">
        <f>IF(U136="snížená",N136,0)</f>
        <v>0</v>
      </c>
      <c r="BG136" s="147">
        <f>IF(U136="zákl. přenesená",N136,0)</f>
        <v>0</v>
      </c>
      <c r="BH136" s="147">
        <f>IF(U136="sníž. přenesená",N136,0)</f>
        <v>0</v>
      </c>
      <c r="BI136" s="147">
        <f>IF(U136="nulová",N136,0)</f>
        <v>0</v>
      </c>
      <c r="BJ136" s="20" t="s">
        <v>76</v>
      </c>
      <c r="BK136" s="147">
        <f>ROUND(L136*K136,2)</f>
        <v>0</v>
      </c>
      <c r="BL136" s="20" t="s">
        <v>131</v>
      </c>
      <c r="BM136" s="20" t="s">
        <v>180</v>
      </c>
    </row>
    <row r="137" spans="2:65" s="10" customFormat="1" ht="16.5" customHeight="1" x14ac:dyDescent="0.3">
      <c r="B137" s="148"/>
      <c r="C137" s="149"/>
      <c r="D137" s="149"/>
      <c r="E137" s="150" t="s">
        <v>5</v>
      </c>
      <c r="F137" s="224" t="s">
        <v>181</v>
      </c>
      <c r="G137" s="225"/>
      <c r="H137" s="225"/>
      <c r="I137" s="225"/>
      <c r="J137" s="149"/>
      <c r="K137" s="151">
        <v>127.09</v>
      </c>
      <c r="L137" s="149"/>
      <c r="M137" s="149"/>
      <c r="N137" s="149"/>
      <c r="O137" s="149"/>
      <c r="P137" s="149"/>
      <c r="Q137" s="149"/>
      <c r="R137" s="152"/>
      <c r="T137" s="153"/>
      <c r="U137" s="149"/>
      <c r="V137" s="149"/>
      <c r="W137" s="149"/>
      <c r="X137" s="149"/>
      <c r="Y137" s="149"/>
      <c r="Z137" s="149"/>
      <c r="AA137" s="154"/>
      <c r="AT137" s="155" t="s">
        <v>166</v>
      </c>
      <c r="AU137" s="155" t="s">
        <v>91</v>
      </c>
      <c r="AV137" s="10" t="s">
        <v>91</v>
      </c>
      <c r="AW137" s="10" t="s">
        <v>29</v>
      </c>
      <c r="AX137" s="10" t="s">
        <v>71</v>
      </c>
      <c r="AY137" s="155" t="s">
        <v>126</v>
      </c>
    </row>
    <row r="138" spans="2:65" s="10" customFormat="1" ht="25.5" customHeight="1" x14ac:dyDescent="0.3">
      <c r="B138" s="148"/>
      <c r="C138" s="149"/>
      <c r="D138" s="149"/>
      <c r="E138" s="150" t="s">
        <v>5</v>
      </c>
      <c r="F138" s="234" t="s">
        <v>182</v>
      </c>
      <c r="G138" s="235"/>
      <c r="H138" s="235"/>
      <c r="I138" s="235"/>
      <c r="J138" s="149"/>
      <c r="K138" s="151">
        <v>24.5</v>
      </c>
      <c r="L138" s="149"/>
      <c r="M138" s="149"/>
      <c r="N138" s="149"/>
      <c r="O138" s="149"/>
      <c r="P138" s="149"/>
      <c r="Q138" s="149"/>
      <c r="R138" s="152"/>
      <c r="T138" s="153"/>
      <c r="U138" s="149"/>
      <c r="V138" s="149"/>
      <c r="W138" s="149"/>
      <c r="X138" s="149"/>
      <c r="Y138" s="149"/>
      <c r="Z138" s="149"/>
      <c r="AA138" s="154"/>
      <c r="AT138" s="155" t="s">
        <v>166</v>
      </c>
      <c r="AU138" s="155" t="s">
        <v>91</v>
      </c>
      <c r="AV138" s="10" t="s">
        <v>91</v>
      </c>
      <c r="AW138" s="10" t="s">
        <v>29</v>
      </c>
      <c r="AX138" s="10" t="s">
        <v>71</v>
      </c>
      <c r="AY138" s="155" t="s">
        <v>126</v>
      </c>
    </row>
    <row r="139" spans="2:65" s="11" customFormat="1" ht="16.5" customHeight="1" x14ac:dyDescent="0.3">
      <c r="B139" s="156"/>
      <c r="C139" s="157"/>
      <c r="D139" s="157"/>
      <c r="E139" s="158" t="s">
        <v>5</v>
      </c>
      <c r="F139" s="220" t="s">
        <v>183</v>
      </c>
      <c r="G139" s="221"/>
      <c r="H139" s="221"/>
      <c r="I139" s="221"/>
      <c r="J139" s="157"/>
      <c r="K139" s="159">
        <v>151.59</v>
      </c>
      <c r="L139" s="157"/>
      <c r="M139" s="157"/>
      <c r="N139" s="157"/>
      <c r="O139" s="157"/>
      <c r="P139" s="157"/>
      <c r="Q139" s="157"/>
      <c r="R139" s="160"/>
      <c r="T139" s="161"/>
      <c r="U139" s="157"/>
      <c r="V139" s="157"/>
      <c r="W139" s="157"/>
      <c r="X139" s="157"/>
      <c r="Y139" s="157"/>
      <c r="Z139" s="157"/>
      <c r="AA139" s="162"/>
      <c r="AT139" s="163" t="s">
        <v>166</v>
      </c>
      <c r="AU139" s="163" t="s">
        <v>91</v>
      </c>
      <c r="AV139" s="11" t="s">
        <v>131</v>
      </c>
      <c r="AW139" s="11" t="s">
        <v>29</v>
      </c>
      <c r="AX139" s="11" t="s">
        <v>76</v>
      </c>
      <c r="AY139" s="163" t="s">
        <v>126</v>
      </c>
    </row>
    <row r="140" spans="2:65" s="1" customFormat="1" ht="25.5" customHeight="1" x14ac:dyDescent="0.3">
      <c r="B140" s="138"/>
      <c r="C140" s="139" t="s">
        <v>184</v>
      </c>
      <c r="D140" s="139" t="s">
        <v>127</v>
      </c>
      <c r="E140" s="140" t="s">
        <v>185</v>
      </c>
      <c r="F140" s="219" t="s">
        <v>186</v>
      </c>
      <c r="G140" s="219"/>
      <c r="H140" s="219"/>
      <c r="I140" s="219"/>
      <c r="J140" s="141" t="s">
        <v>163</v>
      </c>
      <c r="K140" s="142">
        <v>297.2</v>
      </c>
      <c r="L140" s="222"/>
      <c r="M140" s="222"/>
      <c r="N140" s="223">
        <f>ROUND(L140*K140,2)</f>
        <v>0</v>
      </c>
      <c r="O140" s="223"/>
      <c r="P140" s="223"/>
      <c r="Q140" s="223"/>
      <c r="R140" s="143"/>
      <c r="T140" s="144" t="s">
        <v>5</v>
      </c>
      <c r="U140" s="42" t="s">
        <v>36</v>
      </c>
      <c r="V140" s="145">
        <v>1.43</v>
      </c>
      <c r="W140" s="145">
        <f>V140*K140</f>
        <v>424.99599999999998</v>
      </c>
      <c r="X140" s="145">
        <v>0</v>
      </c>
      <c r="Y140" s="145">
        <f>X140*K140</f>
        <v>0</v>
      </c>
      <c r="Z140" s="145">
        <v>0</v>
      </c>
      <c r="AA140" s="146">
        <f>Z140*K140</f>
        <v>0</v>
      </c>
      <c r="AR140" s="20" t="s">
        <v>131</v>
      </c>
      <c r="AT140" s="20" t="s">
        <v>127</v>
      </c>
      <c r="AU140" s="20" t="s">
        <v>91</v>
      </c>
      <c r="AY140" s="20" t="s">
        <v>126</v>
      </c>
      <c r="BE140" s="147">
        <f>IF(U140="základní",N140,0)</f>
        <v>0</v>
      </c>
      <c r="BF140" s="147">
        <f>IF(U140="snížená",N140,0)</f>
        <v>0</v>
      </c>
      <c r="BG140" s="147">
        <f>IF(U140="zákl. přenesená",N140,0)</f>
        <v>0</v>
      </c>
      <c r="BH140" s="147">
        <f>IF(U140="sníž. přenesená",N140,0)</f>
        <v>0</v>
      </c>
      <c r="BI140" s="147">
        <f>IF(U140="nulová",N140,0)</f>
        <v>0</v>
      </c>
      <c r="BJ140" s="20" t="s">
        <v>76</v>
      </c>
      <c r="BK140" s="147">
        <f>ROUND(L140*K140,2)</f>
        <v>0</v>
      </c>
      <c r="BL140" s="20" t="s">
        <v>131</v>
      </c>
      <c r="BM140" s="20" t="s">
        <v>187</v>
      </c>
    </row>
    <row r="141" spans="2:65" s="10" customFormat="1" ht="16.5" customHeight="1" x14ac:dyDescent="0.3">
      <c r="B141" s="148"/>
      <c r="C141" s="149"/>
      <c r="D141" s="149"/>
      <c r="E141" s="150" t="s">
        <v>5</v>
      </c>
      <c r="F141" s="224" t="s">
        <v>188</v>
      </c>
      <c r="G141" s="225"/>
      <c r="H141" s="225"/>
      <c r="I141" s="225"/>
      <c r="J141" s="149"/>
      <c r="K141" s="151">
        <v>154.06</v>
      </c>
      <c r="L141" s="149"/>
      <c r="M141" s="149"/>
      <c r="N141" s="149"/>
      <c r="O141" s="149"/>
      <c r="P141" s="149"/>
      <c r="Q141" s="149"/>
      <c r="R141" s="152"/>
      <c r="T141" s="153"/>
      <c r="U141" s="149"/>
      <c r="V141" s="149"/>
      <c r="W141" s="149"/>
      <c r="X141" s="149"/>
      <c r="Y141" s="149"/>
      <c r="Z141" s="149"/>
      <c r="AA141" s="154"/>
      <c r="AT141" s="155" t="s">
        <v>166</v>
      </c>
      <c r="AU141" s="155" t="s">
        <v>91</v>
      </c>
      <c r="AV141" s="10" t="s">
        <v>91</v>
      </c>
      <c r="AW141" s="10" t="s">
        <v>29</v>
      </c>
      <c r="AX141" s="10" t="s">
        <v>71</v>
      </c>
      <c r="AY141" s="155" t="s">
        <v>126</v>
      </c>
    </row>
    <row r="142" spans="2:65" s="10" customFormat="1" ht="25.5" customHeight="1" x14ac:dyDescent="0.3">
      <c r="B142" s="148"/>
      <c r="C142" s="149"/>
      <c r="D142" s="149"/>
      <c r="E142" s="150" t="s">
        <v>5</v>
      </c>
      <c r="F142" s="234" t="s">
        <v>189</v>
      </c>
      <c r="G142" s="235"/>
      <c r="H142" s="235"/>
      <c r="I142" s="235"/>
      <c r="J142" s="149"/>
      <c r="K142" s="151">
        <v>47.38</v>
      </c>
      <c r="L142" s="149"/>
      <c r="M142" s="149"/>
      <c r="N142" s="149"/>
      <c r="O142" s="149"/>
      <c r="P142" s="149"/>
      <c r="Q142" s="149"/>
      <c r="R142" s="152"/>
      <c r="T142" s="153"/>
      <c r="U142" s="149"/>
      <c r="V142" s="149"/>
      <c r="W142" s="149"/>
      <c r="X142" s="149"/>
      <c r="Y142" s="149"/>
      <c r="Z142" s="149"/>
      <c r="AA142" s="154"/>
      <c r="AT142" s="155" t="s">
        <v>166</v>
      </c>
      <c r="AU142" s="155" t="s">
        <v>91</v>
      </c>
      <c r="AV142" s="10" t="s">
        <v>91</v>
      </c>
      <c r="AW142" s="10" t="s">
        <v>29</v>
      </c>
      <c r="AX142" s="10" t="s">
        <v>71</v>
      </c>
      <c r="AY142" s="155" t="s">
        <v>126</v>
      </c>
    </row>
    <row r="143" spans="2:65" s="10" customFormat="1" ht="16.5" customHeight="1" x14ac:dyDescent="0.3">
      <c r="B143" s="148"/>
      <c r="C143" s="149"/>
      <c r="D143" s="149"/>
      <c r="E143" s="150" t="s">
        <v>5</v>
      </c>
      <c r="F143" s="234" t="s">
        <v>190</v>
      </c>
      <c r="G143" s="235"/>
      <c r="H143" s="235"/>
      <c r="I143" s="235"/>
      <c r="J143" s="149"/>
      <c r="K143" s="151">
        <v>91</v>
      </c>
      <c r="L143" s="149"/>
      <c r="M143" s="149"/>
      <c r="N143" s="149"/>
      <c r="O143" s="149"/>
      <c r="P143" s="149"/>
      <c r="Q143" s="149"/>
      <c r="R143" s="152"/>
      <c r="T143" s="153"/>
      <c r="U143" s="149"/>
      <c r="V143" s="149"/>
      <c r="W143" s="149"/>
      <c r="X143" s="149"/>
      <c r="Y143" s="149"/>
      <c r="Z143" s="149"/>
      <c r="AA143" s="154"/>
      <c r="AT143" s="155" t="s">
        <v>166</v>
      </c>
      <c r="AU143" s="155" t="s">
        <v>91</v>
      </c>
      <c r="AV143" s="10" t="s">
        <v>91</v>
      </c>
      <c r="AW143" s="10" t="s">
        <v>29</v>
      </c>
      <c r="AX143" s="10" t="s">
        <v>71</v>
      </c>
      <c r="AY143" s="155" t="s">
        <v>126</v>
      </c>
    </row>
    <row r="144" spans="2:65" s="10" customFormat="1" ht="16.5" customHeight="1" x14ac:dyDescent="0.3">
      <c r="B144" s="148"/>
      <c r="C144" s="149"/>
      <c r="D144" s="149"/>
      <c r="E144" s="150" t="s">
        <v>5</v>
      </c>
      <c r="F144" s="234" t="s">
        <v>191</v>
      </c>
      <c r="G144" s="235"/>
      <c r="H144" s="235"/>
      <c r="I144" s="235"/>
      <c r="J144" s="149"/>
      <c r="K144" s="151">
        <v>4.76</v>
      </c>
      <c r="L144" s="149"/>
      <c r="M144" s="149"/>
      <c r="N144" s="149"/>
      <c r="O144" s="149"/>
      <c r="P144" s="149"/>
      <c r="Q144" s="149"/>
      <c r="R144" s="152"/>
      <c r="T144" s="153"/>
      <c r="U144" s="149"/>
      <c r="V144" s="149"/>
      <c r="W144" s="149"/>
      <c r="X144" s="149"/>
      <c r="Y144" s="149"/>
      <c r="Z144" s="149"/>
      <c r="AA144" s="154"/>
      <c r="AT144" s="155" t="s">
        <v>166</v>
      </c>
      <c r="AU144" s="155" t="s">
        <v>91</v>
      </c>
      <c r="AV144" s="10" t="s">
        <v>91</v>
      </c>
      <c r="AW144" s="10" t="s">
        <v>29</v>
      </c>
      <c r="AX144" s="10" t="s">
        <v>71</v>
      </c>
      <c r="AY144" s="155" t="s">
        <v>126</v>
      </c>
    </row>
    <row r="145" spans="2:65" s="11" customFormat="1" ht="16.5" customHeight="1" x14ac:dyDescent="0.3">
      <c r="B145" s="156"/>
      <c r="C145" s="157"/>
      <c r="D145" s="157"/>
      <c r="E145" s="158" t="s">
        <v>5</v>
      </c>
      <c r="F145" s="220" t="s">
        <v>183</v>
      </c>
      <c r="G145" s="221"/>
      <c r="H145" s="221"/>
      <c r="I145" s="221"/>
      <c r="J145" s="157"/>
      <c r="K145" s="159">
        <v>297.2</v>
      </c>
      <c r="L145" s="157"/>
      <c r="M145" s="157"/>
      <c r="N145" s="157"/>
      <c r="O145" s="157"/>
      <c r="P145" s="157"/>
      <c r="Q145" s="157"/>
      <c r="R145" s="160"/>
      <c r="T145" s="161"/>
      <c r="U145" s="157"/>
      <c r="V145" s="157"/>
      <c r="W145" s="157"/>
      <c r="X145" s="157"/>
      <c r="Y145" s="157"/>
      <c r="Z145" s="157"/>
      <c r="AA145" s="162"/>
      <c r="AT145" s="163" t="s">
        <v>166</v>
      </c>
      <c r="AU145" s="163" t="s">
        <v>91</v>
      </c>
      <c r="AV145" s="11" t="s">
        <v>131</v>
      </c>
      <c r="AW145" s="11" t="s">
        <v>29</v>
      </c>
      <c r="AX145" s="11" t="s">
        <v>76</v>
      </c>
      <c r="AY145" s="163" t="s">
        <v>126</v>
      </c>
    </row>
    <row r="146" spans="2:65" s="1" customFormat="1" ht="25.5" customHeight="1" x14ac:dyDescent="0.3">
      <c r="B146" s="138"/>
      <c r="C146" s="139" t="s">
        <v>192</v>
      </c>
      <c r="D146" s="139" t="s">
        <v>127</v>
      </c>
      <c r="E146" s="140" t="s">
        <v>193</v>
      </c>
      <c r="F146" s="219" t="s">
        <v>194</v>
      </c>
      <c r="G146" s="219"/>
      <c r="H146" s="219"/>
      <c r="I146" s="219"/>
      <c r="J146" s="141" t="s">
        <v>163</v>
      </c>
      <c r="K146" s="142">
        <v>297.2</v>
      </c>
      <c r="L146" s="222"/>
      <c r="M146" s="222"/>
      <c r="N146" s="223">
        <f t="shared" ref="N146:N152" si="10">ROUND(L146*K146,2)</f>
        <v>0</v>
      </c>
      <c r="O146" s="223"/>
      <c r="P146" s="223"/>
      <c r="Q146" s="223"/>
      <c r="R146" s="143"/>
      <c r="T146" s="144" t="s">
        <v>5</v>
      </c>
      <c r="U146" s="42" t="s">
        <v>36</v>
      </c>
      <c r="V146" s="145">
        <v>0.1</v>
      </c>
      <c r="W146" s="145">
        <f t="shared" ref="W146:W152" si="11">V146*K146</f>
        <v>29.72</v>
      </c>
      <c r="X146" s="145">
        <v>0</v>
      </c>
      <c r="Y146" s="145">
        <f t="shared" ref="Y146:Y152" si="12">X146*K146</f>
        <v>0</v>
      </c>
      <c r="Z146" s="145">
        <v>0</v>
      </c>
      <c r="AA146" s="146">
        <f t="shared" ref="AA146:AA152" si="13">Z146*K146</f>
        <v>0</v>
      </c>
      <c r="AR146" s="20" t="s">
        <v>131</v>
      </c>
      <c r="AT146" s="20" t="s">
        <v>127</v>
      </c>
      <c r="AU146" s="20" t="s">
        <v>91</v>
      </c>
      <c r="AY146" s="20" t="s">
        <v>126</v>
      </c>
      <c r="BE146" s="147">
        <f t="shared" ref="BE146:BE152" si="14">IF(U146="základní",N146,0)</f>
        <v>0</v>
      </c>
      <c r="BF146" s="147">
        <f t="shared" ref="BF146:BF152" si="15">IF(U146="snížená",N146,0)</f>
        <v>0</v>
      </c>
      <c r="BG146" s="147">
        <f t="shared" ref="BG146:BG152" si="16">IF(U146="zákl. přenesená",N146,0)</f>
        <v>0</v>
      </c>
      <c r="BH146" s="147">
        <f t="shared" ref="BH146:BH152" si="17">IF(U146="sníž. přenesená",N146,0)</f>
        <v>0</v>
      </c>
      <c r="BI146" s="147">
        <f t="shared" ref="BI146:BI152" si="18">IF(U146="nulová",N146,0)</f>
        <v>0</v>
      </c>
      <c r="BJ146" s="20" t="s">
        <v>76</v>
      </c>
      <c r="BK146" s="147">
        <f t="shared" ref="BK146:BK152" si="19">ROUND(L146*K146,2)</f>
        <v>0</v>
      </c>
      <c r="BL146" s="20" t="s">
        <v>131</v>
      </c>
      <c r="BM146" s="20" t="s">
        <v>195</v>
      </c>
    </row>
    <row r="147" spans="2:65" s="1" customFormat="1" ht="25.5" customHeight="1" x14ac:dyDescent="0.3">
      <c r="B147" s="138"/>
      <c r="C147" s="139" t="s">
        <v>11</v>
      </c>
      <c r="D147" s="139" t="s">
        <v>127</v>
      </c>
      <c r="E147" s="140" t="s">
        <v>196</v>
      </c>
      <c r="F147" s="219" t="s">
        <v>197</v>
      </c>
      <c r="G147" s="219"/>
      <c r="H147" s="219"/>
      <c r="I147" s="219"/>
      <c r="J147" s="141" t="s">
        <v>139</v>
      </c>
      <c r="K147" s="142">
        <v>9</v>
      </c>
      <c r="L147" s="222"/>
      <c r="M147" s="222"/>
      <c r="N147" s="223">
        <f t="shared" si="10"/>
        <v>0</v>
      </c>
      <c r="O147" s="223"/>
      <c r="P147" s="223"/>
      <c r="Q147" s="223"/>
      <c r="R147" s="143"/>
      <c r="T147" s="144" t="s">
        <v>5</v>
      </c>
      <c r="U147" s="42" t="s">
        <v>36</v>
      </c>
      <c r="V147" s="145">
        <v>0.10199999999999999</v>
      </c>
      <c r="W147" s="145">
        <f t="shared" si="11"/>
        <v>0.91799999999999993</v>
      </c>
      <c r="X147" s="145">
        <v>0</v>
      </c>
      <c r="Y147" s="145">
        <f t="shared" si="12"/>
        <v>0</v>
      </c>
      <c r="Z147" s="145">
        <v>0</v>
      </c>
      <c r="AA147" s="146">
        <f t="shared" si="13"/>
        <v>0</v>
      </c>
      <c r="AR147" s="20" t="s">
        <v>131</v>
      </c>
      <c r="AT147" s="20" t="s">
        <v>127</v>
      </c>
      <c r="AU147" s="20" t="s">
        <v>91</v>
      </c>
      <c r="AY147" s="20" t="s">
        <v>126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20" t="s">
        <v>76</v>
      </c>
      <c r="BK147" s="147">
        <f t="shared" si="19"/>
        <v>0</v>
      </c>
      <c r="BL147" s="20" t="s">
        <v>131</v>
      </c>
      <c r="BM147" s="20" t="s">
        <v>198</v>
      </c>
    </row>
    <row r="148" spans="2:65" s="1" customFormat="1" ht="25.5" customHeight="1" x14ac:dyDescent="0.3">
      <c r="B148" s="138"/>
      <c r="C148" s="139" t="s">
        <v>199</v>
      </c>
      <c r="D148" s="139" t="s">
        <v>127</v>
      </c>
      <c r="E148" s="140" t="s">
        <v>200</v>
      </c>
      <c r="F148" s="219" t="s">
        <v>201</v>
      </c>
      <c r="G148" s="219"/>
      <c r="H148" s="219"/>
      <c r="I148" s="219"/>
      <c r="J148" s="141" t="s">
        <v>139</v>
      </c>
      <c r="K148" s="142">
        <v>1</v>
      </c>
      <c r="L148" s="222"/>
      <c r="M148" s="222"/>
      <c r="N148" s="223">
        <f t="shared" si="10"/>
        <v>0</v>
      </c>
      <c r="O148" s="223"/>
      <c r="P148" s="223"/>
      <c r="Q148" s="223"/>
      <c r="R148" s="143"/>
      <c r="T148" s="144" t="s">
        <v>5</v>
      </c>
      <c r="U148" s="42" t="s">
        <v>36</v>
      </c>
      <c r="V148" s="145">
        <v>0.45200000000000001</v>
      </c>
      <c r="W148" s="145">
        <f t="shared" si="11"/>
        <v>0.45200000000000001</v>
      </c>
      <c r="X148" s="145">
        <v>0</v>
      </c>
      <c r="Y148" s="145">
        <f t="shared" si="12"/>
        <v>0</v>
      </c>
      <c r="Z148" s="145">
        <v>0</v>
      </c>
      <c r="AA148" s="146">
        <f t="shared" si="13"/>
        <v>0</v>
      </c>
      <c r="AR148" s="20" t="s">
        <v>131</v>
      </c>
      <c r="AT148" s="20" t="s">
        <v>127</v>
      </c>
      <c r="AU148" s="20" t="s">
        <v>91</v>
      </c>
      <c r="AY148" s="20" t="s">
        <v>126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20" t="s">
        <v>76</v>
      </c>
      <c r="BK148" s="147">
        <f t="shared" si="19"/>
        <v>0</v>
      </c>
      <c r="BL148" s="20" t="s">
        <v>131</v>
      </c>
      <c r="BM148" s="20" t="s">
        <v>202</v>
      </c>
    </row>
    <row r="149" spans="2:65" s="1" customFormat="1" ht="25.5" customHeight="1" x14ac:dyDescent="0.3">
      <c r="B149" s="138"/>
      <c r="C149" s="139" t="s">
        <v>203</v>
      </c>
      <c r="D149" s="139" t="s">
        <v>127</v>
      </c>
      <c r="E149" s="140" t="s">
        <v>204</v>
      </c>
      <c r="F149" s="219" t="s">
        <v>205</v>
      </c>
      <c r="G149" s="219"/>
      <c r="H149" s="219"/>
      <c r="I149" s="219"/>
      <c r="J149" s="141" t="s">
        <v>139</v>
      </c>
      <c r="K149" s="142">
        <v>2</v>
      </c>
      <c r="L149" s="222"/>
      <c r="M149" s="222"/>
      <c r="N149" s="223">
        <f t="shared" si="10"/>
        <v>0</v>
      </c>
      <c r="O149" s="223"/>
      <c r="P149" s="223"/>
      <c r="Q149" s="223"/>
      <c r="R149" s="143"/>
      <c r="T149" s="144" t="s">
        <v>5</v>
      </c>
      <c r="U149" s="42" t="s">
        <v>36</v>
      </c>
      <c r="V149" s="145">
        <v>0.78900000000000003</v>
      </c>
      <c r="W149" s="145">
        <f t="shared" si="11"/>
        <v>1.5780000000000001</v>
      </c>
      <c r="X149" s="145">
        <v>0</v>
      </c>
      <c r="Y149" s="145">
        <f t="shared" si="12"/>
        <v>0</v>
      </c>
      <c r="Z149" s="145">
        <v>0</v>
      </c>
      <c r="AA149" s="146">
        <f t="shared" si="13"/>
        <v>0</v>
      </c>
      <c r="AR149" s="20" t="s">
        <v>131</v>
      </c>
      <c r="AT149" s="20" t="s">
        <v>127</v>
      </c>
      <c r="AU149" s="20" t="s">
        <v>91</v>
      </c>
      <c r="AY149" s="20" t="s">
        <v>126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20" t="s">
        <v>76</v>
      </c>
      <c r="BK149" s="147">
        <f t="shared" si="19"/>
        <v>0</v>
      </c>
      <c r="BL149" s="20" t="s">
        <v>131</v>
      </c>
      <c r="BM149" s="20" t="s">
        <v>206</v>
      </c>
    </row>
    <row r="150" spans="2:65" s="1" customFormat="1" ht="25.5" customHeight="1" x14ac:dyDescent="0.3">
      <c r="B150" s="138"/>
      <c r="C150" s="139" t="s">
        <v>207</v>
      </c>
      <c r="D150" s="139" t="s">
        <v>127</v>
      </c>
      <c r="E150" s="140" t="s">
        <v>208</v>
      </c>
      <c r="F150" s="219" t="s">
        <v>209</v>
      </c>
      <c r="G150" s="219"/>
      <c r="H150" s="219"/>
      <c r="I150" s="219"/>
      <c r="J150" s="141" t="s">
        <v>139</v>
      </c>
      <c r="K150" s="142">
        <v>9</v>
      </c>
      <c r="L150" s="222"/>
      <c r="M150" s="222"/>
      <c r="N150" s="223">
        <f t="shared" si="10"/>
        <v>0</v>
      </c>
      <c r="O150" s="223"/>
      <c r="P150" s="223"/>
      <c r="Q150" s="223"/>
      <c r="R150" s="143"/>
      <c r="T150" s="144" t="s">
        <v>5</v>
      </c>
      <c r="U150" s="42" t="s">
        <v>36</v>
      </c>
      <c r="V150" s="145">
        <v>0.623</v>
      </c>
      <c r="W150" s="145">
        <f t="shared" si="11"/>
        <v>5.6070000000000002</v>
      </c>
      <c r="X150" s="145">
        <v>0</v>
      </c>
      <c r="Y150" s="145">
        <f t="shared" si="12"/>
        <v>0</v>
      </c>
      <c r="Z150" s="145">
        <v>0</v>
      </c>
      <c r="AA150" s="146">
        <f t="shared" si="13"/>
        <v>0</v>
      </c>
      <c r="AR150" s="20" t="s">
        <v>131</v>
      </c>
      <c r="AT150" s="20" t="s">
        <v>127</v>
      </c>
      <c r="AU150" s="20" t="s">
        <v>91</v>
      </c>
      <c r="AY150" s="20" t="s">
        <v>126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20" t="s">
        <v>76</v>
      </c>
      <c r="BK150" s="147">
        <f t="shared" si="19"/>
        <v>0</v>
      </c>
      <c r="BL150" s="20" t="s">
        <v>131</v>
      </c>
      <c r="BM150" s="20" t="s">
        <v>210</v>
      </c>
    </row>
    <row r="151" spans="2:65" s="1" customFormat="1" ht="25.5" customHeight="1" x14ac:dyDescent="0.3">
      <c r="B151" s="138"/>
      <c r="C151" s="139" t="s">
        <v>211</v>
      </c>
      <c r="D151" s="139" t="s">
        <v>127</v>
      </c>
      <c r="E151" s="140" t="s">
        <v>212</v>
      </c>
      <c r="F151" s="219" t="s">
        <v>213</v>
      </c>
      <c r="G151" s="219"/>
      <c r="H151" s="219"/>
      <c r="I151" s="219"/>
      <c r="J151" s="141" t="s">
        <v>139</v>
      </c>
      <c r="K151" s="142">
        <v>1</v>
      </c>
      <c r="L151" s="222"/>
      <c r="M151" s="222"/>
      <c r="N151" s="223">
        <f t="shared" si="10"/>
        <v>0</v>
      </c>
      <c r="O151" s="223"/>
      <c r="P151" s="223"/>
      <c r="Q151" s="223"/>
      <c r="R151" s="143"/>
      <c r="T151" s="144" t="s">
        <v>5</v>
      </c>
      <c r="U151" s="42" t="s">
        <v>36</v>
      </c>
      <c r="V151" s="145">
        <v>1.2430000000000001</v>
      </c>
      <c r="W151" s="145">
        <f t="shared" si="11"/>
        <v>1.2430000000000001</v>
      </c>
      <c r="X151" s="145">
        <v>0</v>
      </c>
      <c r="Y151" s="145">
        <f t="shared" si="12"/>
        <v>0</v>
      </c>
      <c r="Z151" s="145">
        <v>0</v>
      </c>
      <c r="AA151" s="146">
        <f t="shared" si="13"/>
        <v>0</v>
      </c>
      <c r="AR151" s="20" t="s">
        <v>131</v>
      </c>
      <c r="AT151" s="20" t="s">
        <v>127</v>
      </c>
      <c r="AU151" s="20" t="s">
        <v>91</v>
      </c>
      <c r="AY151" s="20" t="s">
        <v>126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20" t="s">
        <v>76</v>
      </c>
      <c r="BK151" s="147">
        <f t="shared" si="19"/>
        <v>0</v>
      </c>
      <c r="BL151" s="20" t="s">
        <v>131</v>
      </c>
      <c r="BM151" s="20" t="s">
        <v>214</v>
      </c>
    </row>
    <row r="152" spans="2:65" s="1" customFormat="1" ht="25.5" customHeight="1" x14ac:dyDescent="0.3">
      <c r="B152" s="138"/>
      <c r="C152" s="139" t="s">
        <v>215</v>
      </c>
      <c r="D152" s="139" t="s">
        <v>127</v>
      </c>
      <c r="E152" s="140" t="s">
        <v>216</v>
      </c>
      <c r="F152" s="219" t="s">
        <v>217</v>
      </c>
      <c r="G152" s="219"/>
      <c r="H152" s="219"/>
      <c r="I152" s="219"/>
      <c r="J152" s="141" t="s">
        <v>130</v>
      </c>
      <c r="K152" s="142">
        <v>20</v>
      </c>
      <c r="L152" s="222"/>
      <c r="M152" s="222"/>
      <c r="N152" s="223">
        <f t="shared" si="10"/>
        <v>0</v>
      </c>
      <c r="O152" s="223"/>
      <c r="P152" s="223"/>
      <c r="Q152" s="223"/>
      <c r="R152" s="143"/>
      <c r="T152" s="144" t="s">
        <v>5</v>
      </c>
      <c r="U152" s="42" t="s">
        <v>36</v>
      </c>
      <c r="V152" s="145">
        <v>5.0999999999999997E-2</v>
      </c>
      <c r="W152" s="145">
        <f t="shared" si="11"/>
        <v>1.02</v>
      </c>
      <c r="X152" s="145">
        <v>0</v>
      </c>
      <c r="Y152" s="145">
        <f t="shared" si="12"/>
        <v>0</v>
      </c>
      <c r="Z152" s="145">
        <v>0</v>
      </c>
      <c r="AA152" s="146">
        <f t="shared" si="13"/>
        <v>0</v>
      </c>
      <c r="AR152" s="20" t="s">
        <v>131</v>
      </c>
      <c r="AT152" s="20" t="s">
        <v>127</v>
      </c>
      <c r="AU152" s="20" t="s">
        <v>91</v>
      </c>
      <c r="AY152" s="20" t="s">
        <v>126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20" t="s">
        <v>76</v>
      </c>
      <c r="BK152" s="147">
        <f t="shared" si="19"/>
        <v>0</v>
      </c>
      <c r="BL152" s="20" t="s">
        <v>131</v>
      </c>
      <c r="BM152" s="20" t="s">
        <v>218</v>
      </c>
    </row>
    <row r="153" spans="2:65" s="1" customFormat="1" ht="25.5" customHeight="1" x14ac:dyDescent="0.3">
      <c r="B153" s="138"/>
      <c r="C153" s="139">
        <v>21</v>
      </c>
      <c r="D153" s="139" t="s">
        <v>127</v>
      </c>
      <c r="E153" s="140" t="s">
        <v>219</v>
      </c>
      <c r="F153" s="219" t="s">
        <v>220</v>
      </c>
      <c r="G153" s="219"/>
      <c r="H153" s="219"/>
      <c r="I153" s="219"/>
      <c r="J153" s="141" t="s">
        <v>163</v>
      </c>
      <c r="K153" s="142">
        <v>964.39</v>
      </c>
      <c r="L153" s="222"/>
      <c r="M153" s="222"/>
      <c r="N153" s="223">
        <f>ROUND(L153*K153,2)</f>
        <v>0</v>
      </c>
      <c r="O153" s="223"/>
      <c r="P153" s="223"/>
      <c r="Q153" s="223"/>
      <c r="R153" s="143"/>
      <c r="T153" s="144" t="s">
        <v>5</v>
      </c>
      <c r="U153" s="42" t="s">
        <v>36</v>
      </c>
      <c r="V153" s="145">
        <v>0.05</v>
      </c>
      <c r="W153" s="145">
        <f>V153*K153</f>
        <v>48.219500000000004</v>
      </c>
      <c r="X153" s="145">
        <v>0</v>
      </c>
      <c r="Y153" s="145">
        <f>X153*K153</f>
        <v>0</v>
      </c>
      <c r="Z153" s="145">
        <v>0</v>
      </c>
      <c r="AA153" s="146">
        <f>Z153*K153</f>
        <v>0</v>
      </c>
      <c r="AR153" s="20" t="s">
        <v>131</v>
      </c>
      <c r="AT153" s="20" t="s">
        <v>127</v>
      </c>
      <c r="AU153" s="20" t="s">
        <v>91</v>
      </c>
      <c r="AY153" s="20" t="s">
        <v>126</v>
      </c>
      <c r="BE153" s="147">
        <f>IF(U153="základní",N153,0)</f>
        <v>0</v>
      </c>
      <c r="BF153" s="147">
        <f>IF(U153="snížená",N153,0)</f>
        <v>0</v>
      </c>
      <c r="BG153" s="147">
        <f>IF(U153="zákl. přenesená",N153,0)</f>
        <v>0</v>
      </c>
      <c r="BH153" s="147">
        <f>IF(U153="sníž. přenesená",N153,0)</f>
        <v>0</v>
      </c>
      <c r="BI153" s="147">
        <f>IF(U153="nulová",N153,0)</f>
        <v>0</v>
      </c>
      <c r="BJ153" s="20" t="s">
        <v>76</v>
      </c>
      <c r="BK153" s="147">
        <f>ROUND(L153*K153,2)</f>
        <v>0</v>
      </c>
      <c r="BL153" s="20" t="s">
        <v>131</v>
      </c>
      <c r="BM153" s="20" t="s">
        <v>221</v>
      </c>
    </row>
    <row r="154" spans="2:65" s="10" customFormat="1" ht="16.5" customHeight="1" x14ac:dyDescent="0.3">
      <c r="B154" s="148"/>
      <c r="C154" s="149"/>
      <c r="D154" s="149"/>
      <c r="E154" s="150" t="s">
        <v>5</v>
      </c>
      <c r="F154" s="224" t="s">
        <v>222</v>
      </c>
      <c r="G154" s="225"/>
      <c r="H154" s="225"/>
      <c r="I154" s="225"/>
      <c r="J154" s="149"/>
      <c r="K154" s="151">
        <v>964.39</v>
      </c>
      <c r="L154" s="149"/>
      <c r="M154" s="149"/>
      <c r="N154" s="149"/>
      <c r="O154" s="149"/>
      <c r="P154" s="149"/>
      <c r="Q154" s="149"/>
      <c r="R154" s="152"/>
      <c r="T154" s="153"/>
      <c r="U154" s="149"/>
      <c r="V154" s="149"/>
      <c r="W154" s="149"/>
      <c r="X154" s="149"/>
      <c r="Y154" s="149"/>
      <c r="Z154" s="149"/>
      <c r="AA154" s="154"/>
      <c r="AT154" s="155" t="s">
        <v>166</v>
      </c>
      <c r="AU154" s="155" t="s">
        <v>91</v>
      </c>
      <c r="AV154" s="10" t="s">
        <v>91</v>
      </c>
      <c r="AW154" s="10" t="s">
        <v>29</v>
      </c>
      <c r="AX154" s="10" t="s">
        <v>76</v>
      </c>
      <c r="AY154" s="155" t="s">
        <v>126</v>
      </c>
    </row>
    <row r="155" spans="2:65" s="1" customFormat="1" ht="16.5" customHeight="1" x14ac:dyDescent="0.3">
      <c r="B155" s="138"/>
      <c r="C155" s="164">
        <v>22</v>
      </c>
      <c r="D155" s="164" t="s">
        <v>223</v>
      </c>
      <c r="E155" s="165" t="s">
        <v>224</v>
      </c>
      <c r="F155" s="227" t="s">
        <v>225</v>
      </c>
      <c r="G155" s="227"/>
      <c r="H155" s="227"/>
      <c r="I155" s="227"/>
      <c r="J155" s="166" t="s">
        <v>226</v>
      </c>
      <c r="K155" s="167">
        <v>1928.78</v>
      </c>
      <c r="L155" s="228"/>
      <c r="M155" s="228"/>
      <c r="N155" s="229">
        <f>ROUND(L155*K155,2)</f>
        <v>0</v>
      </c>
      <c r="O155" s="223"/>
      <c r="P155" s="223"/>
      <c r="Q155" s="223"/>
      <c r="R155" s="143"/>
      <c r="T155" s="144" t="s">
        <v>5</v>
      </c>
      <c r="U155" s="42" t="s">
        <v>36</v>
      </c>
      <c r="V155" s="145">
        <v>0</v>
      </c>
      <c r="W155" s="145">
        <f>V155*K155</f>
        <v>0</v>
      </c>
      <c r="X155" s="145">
        <v>1</v>
      </c>
      <c r="Y155" s="145">
        <f>X155*K155</f>
        <v>1928.78</v>
      </c>
      <c r="Z155" s="145">
        <v>0</v>
      </c>
      <c r="AA155" s="146">
        <f>Z155*K155</f>
        <v>0</v>
      </c>
      <c r="AR155" s="20" t="s">
        <v>156</v>
      </c>
      <c r="AT155" s="20" t="s">
        <v>223</v>
      </c>
      <c r="AU155" s="20" t="s">
        <v>91</v>
      </c>
      <c r="AY155" s="20" t="s">
        <v>126</v>
      </c>
      <c r="BE155" s="147">
        <f>IF(U155="základní",N155,0)</f>
        <v>0</v>
      </c>
      <c r="BF155" s="147">
        <f>IF(U155="snížená",N155,0)</f>
        <v>0</v>
      </c>
      <c r="BG155" s="147">
        <f>IF(U155="zákl. přenesená",N155,0)</f>
        <v>0</v>
      </c>
      <c r="BH155" s="147">
        <f>IF(U155="sníž. přenesená",N155,0)</f>
        <v>0</v>
      </c>
      <c r="BI155" s="147">
        <f>IF(U155="nulová",N155,0)</f>
        <v>0</v>
      </c>
      <c r="BJ155" s="20" t="s">
        <v>76</v>
      </c>
      <c r="BK155" s="147">
        <f>ROUND(L155*K155,2)</f>
        <v>0</v>
      </c>
      <c r="BL155" s="20" t="s">
        <v>131</v>
      </c>
      <c r="BM155" s="20" t="s">
        <v>227</v>
      </c>
    </row>
    <row r="156" spans="2:65" s="10" customFormat="1" ht="16.5" customHeight="1" x14ac:dyDescent="0.3">
      <c r="B156" s="148"/>
      <c r="C156" s="149"/>
      <c r="D156" s="149"/>
      <c r="E156" s="150" t="s">
        <v>5</v>
      </c>
      <c r="F156" s="224" t="s">
        <v>228</v>
      </c>
      <c r="G156" s="225"/>
      <c r="H156" s="225"/>
      <c r="I156" s="225"/>
      <c r="J156" s="149"/>
      <c r="K156" s="151">
        <v>1928.78</v>
      </c>
      <c r="L156" s="149"/>
      <c r="M156" s="149"/>
      <c r="N156" s="149"/>
      <c r="O156" s="149"/>
      <c r="P156" s="149"/>
      <c r="Q156" s="149"/>
      <c r="R156" s="152"/>
      <c r="T156" s="153"/>
      <c r="U156" s="149"/>
      <c r="V156" s="149"/>
      <c r="W156" s="149"/>
      <c r="X156" s="149"/>
      <c r="Y156" s="149"/>
      <c r="Z156" s="149"/>
      <c r="AA156" s="154"/>
      <c r="AT156" s="155" t="s">
        <v>166</v>
      </c>
      <c r="AU156" s="155" t="s">
        <v>91</v>
      </c>
      <c r="AV156" s="10" t="s">
        <v>91</v>
      </c>
      <c r="AW156" s="10" t="s">
        <v>29</v>
      </c>
      <c r="AX156" s="10" t="s">
        <v>76</v>
      </c>
      <c r="AY156" s="155" t="s">
        <v>126</v>
      </c>
    </row>
    <row r="157" spans="2:65" s="1" customFormat="1" ht="25.5" customHeight="1" x14ac:dyDescent="0.3">
      <c r="B157" s="138"/>
      <c r="C157" s="139">
        <v>23</v>
      </c>
      <c r="D157" s="139" t="s">
        <v>127</v>
      </c>
      <c r="E157" s="140" t="s">
        <v>229</v>
      </c>
      <c r="F157" s="219" t="s">
        <v>230</v>
      </c>
      <c r="G157" s="219"/>
      <c r="H157" s="219"/>
      <c r="I157" s="219"/>
      <c r="J157" s="141" t="s">
        <v>163</v>
      </c>
      <c r="K157" s="142">
        <v>37.799999999999997</v>
      </c>
      <c r="L157" s="222"/>
      <c r="M157" s="222"/>
      <c r="N157" s="223">
        <f>ROUND(L157*K157,2)</f>
        <v>0</v>
      </c>
      <c r="O157" s="223"/>
      <c r="P157" s="223"/>
      <c r="Q157" s="223"/>
      <c r="R157" s="143"/>
      <c r="T157" s="144" t="s">
        <v>5</v>
      </c>
      <c r="U157" s="42" t="s">
        <v>36</v>
      </c>
      <c r="V157" s="145">
        <v>6.2E-2</v>
      </c>
      <c r="W157" s="145">
        <f>V157*K157</f>
        <v>2.3435999999999999</v>
      </c>
      <c r="X157" s="145">
        <v>0</v>
      </c>
      <c r="Y157" s="145">
        <f>X157*K157</f>
        <v>0</v>
      </c>
      <c r="Z157" s="145">
        <v>0</v>
      </c>
      <c r="AA157" s="146">
        <f>Z157*K157</f>
        <v>0</v>
      </c>
      <c r="AR157" s="20" t="s">
        <v>131</v>
      </c>
      <c r="AT157" s="20" t="s">
        <v>127</v>
      </c>
      <c r="AU157" s="20" t="s">
        <v>91</v>
      </c>
      <c r="AY157" s="20" t="s">
        <v>126</v>
      </c>
      <c r="BE157" s="147">
        <f>IF(U157="základní",N157,0)</f>
        <v>0</v>
      </c>
      <c r="BF157" s="147">
        <f>IF(U157="snížená",N157,0)</f>
        <v>0</v>
      </c>
      <c r="BG157" s="147">
        <f>IF(U157="zákl. přenesená",N157,0)</f>
        <v>0</v>
      </c>
      <c r="BH157" s="147">
        <f>IF(U157="sníž. přenesená",N157,0)</f>
        <v>0</v>
      </c>
      <c r="BI157" s="147">
        <f>IF(U157="nulová",N157,0)</f>
        <v>0</v>
      </c>
      <c r="BJ157" s="20" t="s">
        <v>76</v>
      </c>
      <c r="BK157" s="147">
        <f>ROUND(L157*K157,2)</f>
        <v>0</v>
      </c>
      <c r="BL157" s="20" t="s">
        <v>131</v>
      </c>
      <c r="BM157" s="20" t="s">
        <v>231</v>
      </c>
    </row>
    <row r="158" spans="2:65" s="10" customFormat="1" ht="16.5" customHeight="1" x14ac:dyDescent="0.3">
      <c r="B158" s="148"/>
      <c r="C158" s="149"/>
      <c r="D158" s="149"/>
      <c r="E158" s="150" t="s">
        <v>5</v>
      </c>
      <c r="F158" s="224" t="s">
        <v>232</v>
      </c>
      <c r="G158" s="225"/>
      <c r="H158" s="225"/>
      <c r="I158" s="225"/>
      <c r="J158" s="149"/>
      <c r="K158" s="151">
        <v>37.799999999999997</v>
      </c>
      <c r="L158" s="149"/>
      <c r="M158" s="149"/>
      <c r="N158" s="149"/>
      <c r="O158" s="149"/>
      <c r="P158" s="149"/>
      <c r="Q158" s="149"/>
      <c r="R158" s="152"/>
      <c r="T158" s="153"/>
      <c r="U158" s="149"/>
      <c r="V158" s="149"/>
      <c r="W158" s="149"/>
      <c r="X158" s="149"/>
      <c r="Y158" s="149"/>
      <c r="Z158" s="149"/>
      <c r="AA158" s="154"/>
      <c r="AT158" s="155" t="s">
        <v>166</v>
      </c>
      <c r="AU158" s="155" t="s">
        <v>91</v>
      </c>
      <c r="AV158" s="10" t="s">
        <v>91</v>
      </c>
      <c r="AW158" s="10" t="s">
        <v>29</v>
      </c>
      <c r="AX158" s="10" t="s">
        <v>76</v>
      </c>
      <c r="AY158" s="155" t="s">
        <v>126</v>
      </c>
    </row>
    <row r="159" spans="2:65" s="1" customFormat="1" ht="38.25" customHeight="1" x14ac:dyDescent="0.3">
      <c r="B159" s="138"/>
      <c r="C159" s="139">
        <v>24</v>
      </c>
      <c r="D159" s="139" t="s">
        <v>127</v>
      </c>
      <c r="E159" s="140" t="s">
        <v>236</v>
      </c>
      <c r="F159" s="219" t="s">
        <v>237</v>
      </c>
      <c r="G159" s="219"/>
      <c r="H159" s="219"/>
      <c r="I159" s="219"/>
      <c r="J159" s="141" t="s">
        <v>130</v>
      </c>
      <c r="K159" s="142">
        <v>1961.02</v>
      </c>
      <c r="L159" s="222"/>
      <c r="M159" s="222"/>
      <c r="N159" s="223">
        <f>ROUND(L159*K159,2)</f>
        <v>0</v>
      </c>
      <c r="O159" s="223"/>
      <c r="P159" s="223"/>
      <c r="Q159" s="223"/>
      <c r="R159" s="143"/>
      <c r="T159" s="144" t="s">
        <v>5</v>
      </c>
      <c r="U159" s="42" t="s">
        <v>36</v>
      </c>
      <c r="V159" s="145">
        <v>0.13</v>
      </c>
      <c r="W159" s="145">
        <f>V159*K159</f>
        <v>254.93260000000001</v>
      </c>
      <c r="X159" s="145">
        <v>0</v>
      </c>
      <c r="Y159" s="145">
        <f>X159*K159</f>
        <v>0</v>
      </c>
      <c r="Z159" s="145">
        <v>0</v>
      </c>
      <c r="AA159" s="146">
        <f>Z159*K159</f>
        <v>0</v>
      </c>
      <c r="AR159" s="20" t="s">
        <v>131</v>
      </c>
      <c r="AT159" s="20" t="s">
        <v>127</v>
      </c>
      <c r="AU159" s="20" t="s">
        <v>91</v>
      </c>
      <c r="AY159" s="20" t="s">
        <v>126</v>
      </c>
      <c r="BE159" s="147">
        <f>IF(U159="základní",N159,0)</f>
        <v>0</v>
      </c>
      <c r="BF159" s="147">
        <f>IF(U159="snížená",N159,0)</f>
        <v>0</v>
      </c>
      <c r="BG159" s="147">
        <f>IF(U159="zákl. přenesená",N159,0)</f>
        <v>0</v>
      </c>
      <c r="BH159" s="147">
        <f>IF(U159="sníž. přenesená",N159,0)</f>
        <v>0</v>
      </c>
      <c r="BI159" s="147">
        <f>IF(U159="nulová",N159,0)</f>
        <v>0</v>
      </c>
      <c r="BJ159" s="20" t="s">
        <v>76</v>
      </c>
      <c r="BK159" s="147">
        <f>ROUND(L159*K159,2)</f>
        <v>0</v>
      </c>
      <c r="BL159" s="20" t="s">
        <v>131</v>
      </c>
      <c r="BM159" s="20" t="s">
        <v>238</v>
      </c>
    </row>
    <row r="160" spans="2:65" s="10" customFormat="1" ht="16.5" customHeight="1" x14ac:dyDescent="0.3">
      <c r="B160" s="148"/>
      <c r="C160" s="149"/>
      <c r="D160" s="149"/>
      <c r="E160" s="150" t="s">
        <v>5</v>
      </c>
      <c r="F160" s="224" t="s">
        <v>239</v>
      </c>
      <c r="G160" s="225"/>
      <c r="H160" s="225"/>
      <c r="I160" s="225"/>
      <c r="J160" s="149"/>
      <c r="K160" s="151">
        <v>1961.02</v>
      </c>
      <c r="L160" s="149"/>
      <c r="M160" s="149"/>
      <c r="N160" s="149"/>
      <c r="O160" s="149"/>
      <c r="P160" s="149"/>
      <c r="Q160" s="149"/>
      <c r="R160" s="152"/>
      <c r="T160" s="153"/>
      <c r="U160" s="149"/>
      <c r="V160" s="149"/>
      <c r="W160" s="149"/>
      <c r="X160" s="149"/>
      <c r="Y160" s="149"/>
      <c r="Z160" s="149"/>
      <c r="AA160" s="154"/>
      <c r="AT160" s="155" t="s">
        <v>166</v>
      </c>
      <c r="AU160" s="155" t="s">
        <v>91</v>
      </c>
      <c r="AV160" s="10" t="s">
        <v>91</v>
      </c>
      <c r="AW160" s="10" t="s">
        <v>29</v>
      </c>
      <c r="AX160" s="10" t="s">
        <v>76</v>
      </c>
      <c r="AY160" s="155" t="s">
        <v>126</v>
      </c>
    </row>
    <row r="161" spans="2:65" s="1" customFormat="1" ht="16.5" customHeight="1" x14ac:dyDescent="0.3">
      <c r="B161" s="138"/>
      <c r="C161" s="164">
        <v>25</v>
      </c>
      <c r="D161" s="164" t="s">
        <v>223</v>
      </c>
      <c r="E161" s="165" t="s">
        <v>240</v>
      </c>
      <c r="F161" s="227" t="s">
        <v>241</v>
      </c>
      <c r="G161" s="227"/>
      <c r="H161" s="227"/>
      <c r="I161" s="227"/>
      <c r="J161" s="166" t="s">
        <v>163</v>
      </c>
      <c r="K161" s="167">
        <v>69.010000000000005</v>
      </c>
      <c r="L161" s="228"/>
      <c r="M161" s="228"/>
      <c r="N161" s="229">
        <f>ROUND(L161*K161,2)</f>
        <v>0</v>
      </c>
      <c r="O161" s="223"/>
      <c r="P161" s="223"/>
      <c r="Q161" s="223"/>
      <c r="R161" s="143"/>
      <c r="T161" s="144" t="s">
        <v>5</v>
      </c>
      <c r="U161" s="42" t="s">
        <v>36</v>
      </c>
      <c r="V161" s="145">
        <v>0</v>
      </c>
      <c r="W161" s="145">
        <f>V161*K161</f>
        <v>0</v>
      </c>
      <c r="X161" s="145">
        <v>0.21</v>
      </c>
      <c r="Y161" s="145">
        <f>X161*K161</f>
        <v>14.492100000000001</v>
      </c>
      <c r="Z161" s="145">
        <v>0</v>
      </c>
      <c r="AA161" s="146">
        <f>Z161*K161</f>
        <v>0</v>
      </c>
      <c r="AR161" s="20" t="s">
        <v>156</v>
      </c>
      <c r="AT161" s="20" t="s">
        <v>223</v>
      </c>
      <c r="AU161" s="20" t="s">
        <v>91</v>
      </c>
      <c r="AY161" s="20" t="s">
        <v>126</v>
      </c>
      <c r="BE161" s="147">
        <f>IF(U161="základní",N161,0)</f>
        <v>0</v>
      </c>
      <c r="BF161" s="147">
        <f>IF(U161="snížená",N161,0)</f>
        <v>0</v>
      </c>
      <c r="BG161" s="147">
        <f>IF(U161="zákl. přenesená",N161,0)</f>
        <v>0</v>
      </c>
      <c r="BH161" s="147">
        <f>IF(U161="sníž. přenesená",N161,0)</f>
        <v>0</v>
      </c>
      <c r="BI161" s="147">
        <f>IF(U161="nulová",N161,0)</f>
        <v>0</v>
      </c>
      <c r="BJ161" s="20" t="s">
        <v>76</v>
      </c>
      <c r="BK161" s="147">
        <f>ROUND(L161*K161,2)</f>
        <v>0</v>
      </c>
      <c r="BL161" s="20" t="s">
        <v>131</v>
      </c>
      <c r="BM161" s="20" t="s">
        <v>242</v>
      </c>
    </row>
    <row r="162" spans="2:65" s="10" customFormat="1" ht="25.5" customHeight="1" x14ac:dyDescent="0.3">
      <c r="B162" s="148"/>
      <c r="C162" s="149"/>
      <c r="D162" s="149"/>
      <c r="E162" s="150" t="s">
        <v>5</v>
      </c>
      <c r="F162" s="224" t="s">
        <v>243</v>
      </c>
      <c r="G162" s="225"/>
      <c r="H162" s="225"/>
      <c r="I162" s="225"/>
      <c r="J162" s="149"/>
      <c r="K162" s="151">
        <v>69.010000000000005</v>
      </c>
      <c r="L162" s="149"/>
      <c r="M162" s="149"/>
      <c r="N162" s="149"/>
      <c r="O162" s="149"/>
      <c r="P162" s="149"/>
      <c r="Q162" s="149"/>
      <c r="R162" s="152"/>
      <c r="T162" s="153"/>
      <c r="U162" s="149"/>
      <c r="V162" s="149"/>
      <c r="W162" s="149"/>
      <c r="X162" s="149"/>
      <c r="Y162" s="149"/>
      <c r="Z162" s="149"/>
      <c r="AA162" s="154"/>
      <c r="AT162" s="155" t="s">
        <v>166</v>
      </c>
      <c r="AU162" s="155" t="s">
        <v>91</v>
      </c>
      <c r="AV162" s="10" t="s">
        <v>91</v>
      </c>
      <c r="AW162" s="10" t="s">
        <v>29</v>
      </c>
      <c r="AX162" s="10" t="s">
        <v>76</v>
      </c>
      <c r="AY162" s="155" t="s">
        <v>126</v>
      </c>
    </row>
    <row r="163" spans="2:65" s="1" customFormat="1" ht="38.25" customHeight="1" x14ac:dyDescent="0.3">
      <c r="B163" s="138"/>
      <c r="C163" s="139">
        <v>26</v>
      </c>
      <c r="D163" s="139" t="s">
        <v>127</v>
      </c>
      <c r="E163" s="140" t="s">
        <v>244</v>
      </c>
      <c r="F163" s="219" t="s">
        <v>245</v>
      </c>
      <c r="G163" s="219"/>
      <c r="H163" s="219"/>
      <c r="I163" s="219"/>
      <c r="J163" s="141" t="s">
        <v>130</v>
      </c>
      <c r="K163" s="142">
        <v>163.333</v>
      </c>
      <c r="L163" s="222"/>
      <c r="M163" s="222"/>
      <c r="N163" s="223">
        <f>ROUND(L163*K163,2)</f>
        <v>0</v>
      </c>
      <c r="O163" s="223"/>
      <c r="P163" s="223"/>
      <c r="Q163" s="223"/>
      <c r="R163" s="143"/>
      <c r="T163" s="144" t="s">
        <v>5</v>
      </c>
      <c r="U163" s="42" t="s">
        <v>36</v>
      </c>
      <c r="V163" s="145">
        <v>0.17699999999999999</v>
      </c>
      <c r="W163" s="145">
        <f>V163*K163</f>
        <v>28.909941</v>
      </c>
      <c r="X163" s="145">
        <v>0</v>
      </c>
      <c r="Y163" s="145">
        <f>X163*K163</f>
        <v>0</v>
      </c>
      <c r="Z163" s="145">
        <v>0</v>
      </c>
      <c r="AA163" s="146">
        <f>Z163*K163</f>
        <v>0</v>
      </c>
      <c r="AR163" s="20" t="s">
        <v>131</v>
      </c>
      <c r="AT163" s="20" t="s">
        <v>127</v>
      </c>
      <c r="AU163" s="20" t="s">
        <v>91</v>
      </c>
      <c r="AY163" s="20" t="s">
        <v>126</v>
      </c>
      <c r="BE163" s="147">
        <f>IF(U163="základní",N163,0)</f>
        <v>0</v>
      </c>
      <c r="BF163" s="147">
        <f>IF(U163="snížená",N163,0)</f>
        <v>0</v>
      </c>
      <c r="BG163" s="147">
        <f>IF(U163="zákl. přenesená",N163,0)</f>
        <v>0</v>
      </c>
      <c r="BH163" s="147">
        <f>IF(U163="sníž. přenesená",N163,0)</f>
        <v>0</v>
      </c>
      <c r="BI163" s="147">
        <f>IF(U163="nulová",N163,0)</f>
        <v>0</v>
      </c>
      <c r="BJ163" s="20" t="s">
        <v>76</v>
      </c>
      <c r="BK163" s="147">
        <f>ROUND(L163*K163,2)</f>
        <v>0</v>
      </c>
      <c r="BL163" s="20" t="s">
        <v>131</v>
      </c>
      <c r="BM163" s="20" t="s">
        <v>246</v>
      </c>
    </row>
    <row r="164" spans="2:65" s="10" customFormat="1" ht="16.5" customHeight="1" x14ac:dyDescent="0.3">
      <c r="B164" s="148"/>
      <c r="C164" s="149"/>
      <c r="D164" s="149"/>
      <c r="E164" s="150" t="s">
        <v>5</v>
      </c>
      <c r="F164" s="224" t="s">
        <v>247</v>
      </c>
      <c r="G164" s="225"/>
      <c r="H164" s="225"/>
      <c r="I164" s="225"/>
      <c r="J164" s="149"/>
      <c r="K164" s="151">
        <v>163.333</v>
      </c>
      <c r="L164" s="149"/>
      <c r="M164" s="149"/>
      <c r="N164" s="149"/>
      <c r="O164" s="149"/>
      <c r="P164" s="149"/>
      <c r="Q164" s="149"/>
      <c r="R164" s="152"/>
      <c r="T164" s="153"/>
      <c r="U164" s="149"/>
      <c r="V164" s="149"/>
      <c r="W164" s="149"/>
      <c r="X164" s="149"/>
      <c r="Y164" s="149"/>
      <c r="Z164" s="149"/>
      <c r="AA164" s="154"/>
      <c r="AT164" s="155" t="s">
        <v>166</v>
      </c>
      <c r="AU164" s="155" t="s">
        <v>91</v>
      </c>
      <c r="AV164" s="10" t="s">
        <v>91</v>
      </c>
      <c r="AW164" s="10" t="s">
        <v>29</v>
      </c>
      <c r="AX164" s="10" t="s">
        <v>76</v>
      </c>
      <c r="AY164" s="155" t="s">
        <v>126</v>
      </c>
    </row>
    <row r="165" spans="2:65" s="1" customFormat="1" ht="25.5" customHeight="1" x14ac:dyDescent="0.3">
      <c r="B165" s="138"/>
      <c r="C165" s="139">
        <v>27</v>
      </c>
      <c r="D165" s="139" t="s">
        <v>127</v>
      </c>
      <c r="E165" s="140" t="s">
        <v>248</v>
      </c>
      <c r="F165" s="219" t="s">
        <v>249</v>
      </c>
      <c r="G165" s="219"/>
      <c r="H165" s="219"/>
      <c r="I165" s="219"/>
      <c r="J165" s="141" t="s">
        <v>130</v>
      </c>
      <c r="K165" s="142">
        <v>2143.02</v>
      </c>
      <c r="L165" s="222"/>
      <c r="M165" s="222"/>
      <c r="N165" s="223">
        <f>ROUND(L165*K165,2)</f>
        <v>0</v>
      </c>
      <c r="O165" s="223"/>
      <c r="P165" s="223"/>
      <c r="Q165" s="223"/>
      <c r="R165" s="143"/>
      <c r="T165" s="144" t="s">
        <v>5</v>
      </c>
      <c r="U165" s="42" t="s">
        <v>36</v>
      </c>
      <c r="V165" s="145">
        <v>7.0000000000000001E-3</v>
      </c>
      <c r="W165" s="145">
        <f>V165*K165</f>
        <v>15.001139999999999</v>
      </c>
      <c r="X165" s="145">
        <v>0</v>
      </c>
      <c r="Y165" s="145">
        <f>X165*K165</f>
        <v>0</v>
      </c>
      <c r="Z165" s="145">
        <v>0</v>
      </c>
      <c r="AA165" s="146">
        <f>Z165*K165</f>
        <v>0</v>
      </c>
      <c r="AR165" s="20" t="s">
        <v>131</v>
      </c>
      <c r="AT165" s="20" t="s">
        <v>127</v>
      </c>
      <c r="AU165" s="20" t="s">
        <v>91</v>
      </c>
      <c r="AY165" s="20" t="s">
        <v>126</v>
      </c>
      <c r="BE165" s="147">
        <f>IF(U165="základní",N165,0)</f>
        <v>0</v>
      </c>
      <c r="BF165" s="147">
        <f>IF(U165="snížená",N165,0)</f>
        <v>0</v>
      </c>
      <c r="BG165" s="147">
        <f>IF(U165="zákl. přenesená",N165,0)</f>
        <v>0</v>
      </c>
      <c r="BH165" s="147">
        <f>IF(U165="sníž. přenesená",N165,0)</f>
        <v>0</v>
      </c>
      <c r="BI165" s="147">
        <f>IF(U165="nulová",N165,0)</f>
        <v>0</v>
      </c>
      <c r="BJ165" s="20" t="s">
        <v>76</v>
      </c>
      <c r="BK165" s="147">
        <f>ROUND(L165*K165,2)</f>
        <v>0</v>
      </c>
      <c r="BL165" s="20" t="s">
        <v>131</v>
      </c>
      <c r="BM165" s="20" t="s">
        <v>250</v>
      </c>
    </row>
    <row r="166" spans="2:65" s="10" customFormat="1" ht="16.5" customHeight="1" x14ac:dyDescent="0.3">
      <c r="B166" s="148"/>
      <c r="C166" s="149"/>
      <c r="D166" s="149"/>
      <c r="E166" s="150" t="s">
        <v>5</v>
      </c>
      <c r="F166" s="224" t="s">
        <v>251</v>
      </c>
      <c r="G166" s="225"/>
      <c r="H166" s="225"/>
      <c r="I166" s="225"/>
      <c r="J166" s="149"/>
      <c r="K166" s="151">
        <v>1961.02</v>
      </c>
      <c r="L166" s="149"/>
      <c r="M166" s="149"/>
      <c r="N166" s="149"/>
      <c r="O166" s="149"/>
      <c r="P166" s="149"/>
      <c r="Q166" s="149"/>
      <c r="R166" s="152"/>
      <c r="T166" s="153"/>
      <c r="U166" s="149"/>
      <c r="V166" s="149"/>
      <c r="W166" s="149"/>
      <c r="X166" s="149"/>
      <c r="Y166" s="149"/>
      <c r="Z166" s="149"/>
      <c r="AA166" s="154"/>
      <c r="AT166" s="155" t="s">
        <v>166</v>
      </c>
      <c r="AU166" s="155" t="s">
        <v>91</v>
      </c>
      <c r="AV166" s="10" t="s">
        <v>91</v>
      </c>
      <c r="AW166" s="10" t="s">
        <v>29</v>
      </c>
      <c r="AX166" s="10" t="s">
        <v>71</v>
      </c>
      <c r="AY166" s="155" t="s">
        <v>126</v>
      </c>
    </row>
    <row r="167" spans="2:65" s="10" customFormat="1" ht="25.5" customHeight="1" x14ac:dyDescent="0.3">
      <c r="B167" s="148"/>
      <c r="C167" s="149"/>
      <c r="D167" s="149"/>
      <c r="E167" s="150" t="s">
        <v>5</v>
      </c>
      <c r="F167" s="234" t="s">
        <v>252</v>
      </c>
      <c r="G167" s="235"/>
      <c r="H167" s="235"/>
      <c r="I167" s="235"/>
      <c r="J167" s="149"/>
      <c r="K167" s="151">
        <v>182</v>
      </c>
      <c r="L167" s="149"/>
      <c r="M167" s="149"/>
      <c r="N167" s="149"/>
      <c r="O167" s="149"/>
      <c r="P167" s="149"/>
      <c r="Q167" s="149"/>
      <c r="R167" s="152"/>
      <c r="T167" s="153"/>
      <c r="U167" s="149"/>
      <c r="V167" s="149"/>
      <c r="W167" s="149"/>
      <c r="X167" s="149"/>
      <c r="Y167" s="149"/>
      <c r="Z167" s="149"/>
      <c r="AA167" s="154"/>
      <c r="AT167" s="155" t="s">
        <v>166</v>
      </c>
      <c r="AU167" s="155" t="s">
        <v>91</v>
      </c>
      <c r="AV167" s="10" t="s">
        <v>91</v>
      </c>
      <c r="AW167" s="10" t="s">
        <v>29</v>
      </c>
      <c r="AX167" s="10" t="s">
        <v>71</v>
      </c>
      <c r="AY167" s="155" t="s">
        <v>126</v>
      </c>
    </row>
    <row r="168" spans="2:65" s="11" customFormat="1" ht="16.5" customHeight="1" x14ac:dyDescent="0.3">
      <c r="B168" s="156"/>
      <c r="C168" s="157"/>
      <c r="D168" s="157"/>
      <c r="E168" s="158" t="s">
        <v>5</v>
      </c>
      <c r="F168" s="220" t="s">
        <v>183</v>
      </c>
      <c r="G168" s="221"/>
      <c r="H168" s="221"/>
      <c r="I168" s="221"/>
      <c r="J168" s="157"/>
      <c r="K168" s="159">
        <v>2143.02</v>
      </c>
      <c r="L168" s="157"/>
      <c r="M168" s="157"/>
      <c r="N168" s="157"/>
      <c r="O168" s="157"/>
      <c r="P168" s="157"/>
      <c r="Q168" s="157"/>
      <c r="R168" s="160"/>
      <c r="T168" s="161"/>
      <c r="U168" s="157"/>
      <c r="V168" s="157"/>
      <c r="W168" s="157"/>
      <c r="X168" s="157"/>
      <c r="Y168" s="157"/>
      <c r="Z168" s="157"/>
      <c r="AA168" s="162"/>
      <c r="AT168" s="163" t="s">
        <v>166</v>
      </c>
      <c r="AU168" s="163" t="s">
        <v>91</v>
      </c>
      <c r="AV168" s="11" t="s">
        <v>131</v>
      </c>
      <c r="AW168" s="11" t="s">
        <v>29</v>
      </c>
      <c r="AX168" s="11" t="s">
        <v>76</v>
      </c>
      <c r="AY168" s="163" t="s">
        <v>126</v>
      </c>
    </row>
    <row r="169" spans="2:65" s="1" customFormat="1" ht="16.5" customHeight="1" x14ac:dyDescent="0.3">
      <c r="B169" s="138"/>
      <c r="C169" s="164">
        <v>28</v>
      </c>
      <c r="D169" s="164" t="s">
        <v>223</v>
      </c>
      <c r="E169" s="165" t="s">
        <v>253</v>
      </c>
      <c r="F169" s="227" t="s">
        <v>254</v>
      </c>
      <c r="G169" s="227"/>
      <c r="H169" s="227"/>
      <c r="I169" s="227"/>
      <c r="J169" s="166" t="s">
        <v>255</v>
      </c>
      <c r="K169" s="167">
        <v>64.290999999999997</v>
      </c>
      <c r="L169" s="228"/>
      <c r="M169" s="228"/>
      <c r="N169" s="229">
        <f>ROUND(L169*K169,2)</f>
        <v>0</v>
      </c>
      <c r="O169" s="223"/>
      <c r="P169" s="223"/>
      <c r="Q169" s="223"/>
      <c r="R169" s="143"/>
      <c r="T169" s="144" t="s">
        <v>5</v>
      </c>
      <c r="U169" s="42" t="s">
        <v>36</v>
      </c>
      <c r="V169" s="145">
        <v>0</v>
      </c>
      <c r="W169" s="145">
        <f>V169*K169</f>
        <v>0</v>
      </c>
      <c r="X169" s="145">
        <v>1E-3</v>
      </c>
      <c r="Y169" s="145">
        <f>X169*K169</f>
        <v>6.4291000000000001E-2</v>
      </c>
      <c r="Z169" s="145">
        <v>0</v>
      </c>
      <c r="AA169" s="146">
        <f>Z169*K169</f>
        <v>0</v>
      </c>
      <c r="AR169" s="20" t="s">
        <v>156</v>
      </c>
      <c r="AT169" s="20" t="s">
        <v>223</v>
      </c>
      <c r="AU169" s="20" t="s">
        <v>91</v>
      </c>
      <c r="AY169" s="20" t="s">
        <v>126</v>
      </c>
      <c r="BE169" s="147">
        <f>IF(U169="základní",N169,0)</f>
        <v>0</v>
      </c>
      <c r="BF169" s="147">
        <f>IF(U169="snížená",N169,0)</f>
        <v>0</v>
      </c>
      <c r="BG169" s="147">
        <f>IF(U169="zákl. přenesená",N169,0)</f>
        <v>0</v>
      </c>
      <c r="BH169" s="147">
        <f>IF(U169="sníž. přenesená",N169,0)</f>
        <v>0</v>
      </c>
      <c r="BI169" s="147">
        <f>IF(U169="nulová",N169,0)</f>
        <v>0</v>
      </c>
      <c r="BJ169" s="20" t="s">
        <v>76</v>
      </c>
      <c r="BK169" s="147">
        <f>ROUND(L169*K169,2)</f>
        <v>0</v>
      </c>
      <c r="BL169" s="20" t="s">
        <v>131</v>
      </c>
      <c r="BM169" s="20" t="s">
        <v>256</v>
      </c>
    </row>
    <row r="170" spans="2:65" s="1" customFormat="1" ht="25.5" customHeight="1" x14ac:dyDescent="0.3">
      <c r="B170" s="138"/>
      <c r="C170" s="139">
        <v>29</v>
      </c>
      <c r="D170" s="139" t="s">
        <v>127</v>
      </c>
      <c r="E170" s="140" t="s">
        <v>257</v>
      </c>
      <c r="F170" s="219" t="s">
        <v>258</v>
      </c>
      <c r="G170" s="219"/>
      <c r="H170" s="219"/>
      <c r="I170" s="219"/>
      <c r="J170" s="141" t="s">
        <v>130</v>
      </c>
      <c r="K170" s="142">
        <v>182</v>
      </c>
      <c r="L170" s="222"/>
      <c r="M170" s="222"/>
      <c r="N170" s="223">
        <f>ROUND(L170*K170,2)</f>
        <v>0</v>
      </c>
      <c r="O170" s="223"/>
      <c r="P170" s="223"/>
      <c r="Q170" s="223"/>
      <c r="R170" s="143"/>
      <c r="T170" s="144" t="s">
        <v>5</v>
      </c>
      <c r="U170" s="42" t="s">
        <v>36</v>
      </c>
      <c r="V170" s="145">
        <v>1.7999999999999999E-2</v>
      </c>
      <c r="W170" s="145">
        <f>V170*K170</f>
        <v>3.2759999999999998</v>
      </c>
      <c r="X170" s="145">
        <v>0</v>
      </c>
      <c r="Y170" s="145">
        <f>X170*K170</f>
        <v>0</v>
      </c>
      <c r="Z170" s="145">
        <v>0</v>
      </c>
      <c r="AA170" s="146">
        <f>Z170*K170</f>
        <v>0</v>
      </c>
      <c r="AR170" s="20" t="s">
        <v>131</v>
      </c>
      <c r="AT170" s="20" t="s">
        <v>127</v>
      </c>
      <c r="AU170" s="20" t="s">
        <v>91</v>
      </c>
      <c r="AY170" s="20" t="s">
        <v>126</v>
      </c>
      <c r="BE170" s="147">
        <f>IF(U170="základní",N170,0)</f>
        <v>0</v>
      </c>
      <c r="BF170" s="147">
        <f>IF(U170="snížená",N170,0)</f>
        <v>0</v>
      </c>
      <c r="BG170" s="147">
        <f>IF(U170="zákl. přenesená",N170,0)</f>
        <v>0</v>
      </c>
      <c r="BH170" s="147">
        <f>IF(U170="sníž. přenesená",N170,0)</f>
        <v>0</v>
      </c>
      <c r="BI170" s="147">
        <f>IF(U170="nulová",N170,0)</f>
        <v>0</v>
      </c>
      <c r="BJ170" s="20" t="s">
        <v>76</v>
      </c>
      <c r="BK170" s="147">
        <f>ROUND(L170*K170,2)</f>
        <v>0</v>
      </c>
      <c r="BL170" s="20" t="s">
        <v>131</v>
      </c>
      <c r="BM170" s="20" t="s">
        <v>259</v>
      </c>
    </row>
    <row r="171" spans="2:65" s="10" customFormat="1" ht="16.5" customHeight="1" x14ac:dyDescent="0.3">
      <c r="B171" s="148"/>
      <c r="C171" s="149"/>
      <c r="D171" s="149"/>
      <c r="E171" s="150" t="s">
        <v>5</v>
      </c>
      <c r="F171" s="224" t="s">
        <v>260</v>
      </c>
      <c r="G171" s="225"/>
      <c r="H171" s="225"/>
      <c r="I171" s="225"/>
      <c r="J171" s="149"/>
      <c r="K171" s="151">
        <v>182</v>
      </c>
      <c r="L171" s="149"/>
      <c r="M171" s="149"/>
      <c r="N171" s="149"/>
      <c r="O171" s="149"/>
      <c r="P171" s="149"/>
      <c r="Q171" s="149"/>
      <c r="R171" s="152"/>
      <c r="T171" s="153"/>
      <c r="U171" s="149"/>
      <c r="V171" s="149"/>
      <c r="W171" s="149"/>
      <c r="X171" s="149"/>
      <c r="Y171" s="149"/>
      <c r="Z171" s="149"/>
      <c r="AA171" s="154"/>
      <c r="AT171" s="155" t="s">
        <v>166</v>
      </c>
      <c r="AU171" s="155" t="s">
        <v>91</v>
      </c>
      <c r="AV171" s="10" t="s">
        <v>91</v>
      </c>
      <c r="AW171" s="10" t="s">
        <v>29</v>
      </c>
      <c r="AX171" s="10" t="s">
        <v>76</v>
      </c>
      <c r="AY171" s="155" t="s">
        <v>126</v>
      </c>
    </row>
    <row r="172" spans="2:65" s="1" customFormat="1" ht="16.5" customHeight="1" x14ac:dyDescent="0.3">
      <c r="B172" s="138"/>
      <c r="C172" s="139">
        <v>30</v>
      </c>
      <c r="D172" s="139" t="s">
        <v>127</v>
      </c>
      <c r="E172" s="140" t="s">
        <v>261</v>
      </c>
      <c r="F172" s="219" t="s">
        <v>262</v>
      </c>
      <c r="G172" s="219"/>
      <c r="H172" s="219"/>
      <c r="I172" s="219"/>
      <c r="J172" s="141" t="s">
        <v>130</v>
      </c>
      <c r="K172" s="142">
        <v>1614.11</v>
      </c>
      <c r="L172" s="222"/>
      <c r="M172" s="222"/>
      <c r="N172" s="223">
        <f>ROUND(L172*K172,2)</f>
        <v>0</v>
      </c>
      <c r="O172" s="223"/>
      <c r="P172" s="223"/>
      <c r="Q172" s="223"/>
      <c r="R172" s="143"/>
      <c r="T172" s="144" t="s">
        <v>5</v>
      </c>
      <c r="U172" s="42" t="s">
        <v>36</v>
      </c>
      <c r="V172" s="145">
        <v>0.107</v>
      </c>
      <c r="W172" s="145">
        <f>V172*K172</f>
        <v>172.70976999999999</v>
      </c>
      <c r="X172" s="145">
        <v>0</v>
      </c>
      <c r="Y172" s="145">
        <f>X172*K172</f>
        <v>0</v>
      </c>
      <c r="Z172" s="145">
        <v>0</v>
      </c>
      <c r="AA172" s="146">
        <f>Z172*K172</f>
        <v>0</v>
      </c>
      <c r="AR172" s="20" t="s">
        <v>131</v>
      </c>
      <c r="AT172" s="20" t="s">
        <v>127</v>
      </c>
      <c r="AU172" s="20" t="s">
        <v>91</v>
      </c>
      <c r="AY172" s="20" t="s">
        <v>126</v>
      </c>
      <c r="BE172" s="147">
        <f>IF(U172="základní",N172,0)</f>
        <v>0</v>
      </c>
      <c r="BF172" s="147">
        <f>IF(U172="snížená",N172,0)</f>
        <v>0</v>
      </c>
      <c r="BG172" s="147">
        <f>IF(U172="zákl. přenesená",N172,0)</f>
        <v>0</v>
      </c>
      <c r="BH172" s="147">
        <f>IF(U172="sníž. přenesená",N172,0)</f>
        <v>0</v>
      </c>
      <c r="BI172" s="147">
        <f>IF(U172="nulová",N172,0)</f>
        <v>0</v>
      </c>
      <c r="BJ172" s="20" t="s">
        <v>76</v>
      </c>
      <c r="BK172" s="147">
        <f>ROUND(L172*K172,2)</f>
        <v>0</v>
      </c>
      <c r="BL172" s="20" t="s">
        <v>131</v>
      </c>
      <c r="BM172" s="20" t="s">
        <v>263</v>
      </c>
    </row>
    <row r="173" spans="2:65" s="10" customFormat="1" ht="16.5" customHeight="1" x14ac:dyDescent="0.3">
      <c r="B173" s="148"/>
      <c r="C173" s="149"/>
      <c r="D173" s="149"/>
      <c r="E173" s="150" t="s">
        <v>5</v>
      </c>
      <c r="F173" s="224" t="s">
        <v>264</v>
      </c>
      <c r="G173" s="225"/>
      <c r="H173" s="225"/>
      <c r="I173" s="225"/>
      <c r="J173" s="149"/>
      <c r="K173" s="151">
        <v>1614.11</v>
      </c>
      <c r="L173" s="149"/>
      <c r="M173" s="149"/>
      <c r="N173" s="149"/>
      <c r="O173" s="149"/>
      <c r="P173" s="149"/>
      <c r="Q173" s="149"/>
      <c r="R173" s="152"/>
      <c r="T173" s="153"/>
      <c r="U173" s="149"/>
      <c r="V173" s="149"/>
      <c r="W173" s="149"/>
      <c r="X173" s="149"/>
      <c r="Y173" s="149"/>
      <c r="Z173" s="149"/>
      <c r="AA173" s="154"/>
      <c r="AT173" s="155" t="s">
        <v>166</v>
      </c>
      <c r="AU173" s="155" t="s">
        <v>91</v>
      </c>
      <c r="AV173" s="10" t="s">
        <v>91</v>
      </c>
      <c r="AW173" s="10" t="s">
        <v>29</v>
      </c>
      <c r="AX173" s="10" t="s">
        <v>76</v>
      </c>
      <c r="AY173" s="155" t="s">
        <v>126</v>
      </c>
    </row>
    <row r="174" spans="2:65" s="1" customFormat="1" ht="25.5" customHeight="1" x14ac:dyDescent="0.3">
      <c r="B174" s="138"/>
      <c r="C174" s="139">
        <v>31</v>
      </c>
      <c r="D174" s="139" t="s">
        <v>127</v>
      </c>
      <c r="E174" s="140" t="s">
        <v>265</v>
      </c>
      <c r="F174" s="219" t="s">
        <v>266</v>
      </c>
      <c r="G174" s="219"/>
      <c r="H174" s="219"/>
      <c r="I174" s="219"/>
      <c r="J174" s="141" t="s">
        <v>267</v>
      </c>
      <c r="K174" s="142">
        <v>1</v>
      </c>
      <c r="L174" s="222"/>
      <c r="M174" s="222"/>
      <c r="N174" s="223">
        <f>ROUND(L174*K174,2)</f>
        <v>0</v>
      </c>
      <c r="O174" s="223"/>
      <c r="P174" s="223"/>
      <c r="Q174" s="223"/>
      <c r="R174" s="143"/>
      <c r="T174" s="144" t="s">
        <v>5</v>
      </c>
      <c r="U174" s="42" t="s">
        <v>36</v>
      </c>
      <c r="V174" s="145">
        <v>0.124</v>
      </c>
      <c r="W174" s="145">
        <f>V174*K174</f>
        <v>0.124</v>
      </c>
      <c r="X174" s="145">
        <v>0</v>
      </c>
      <c r="Y174" s="145">
        <f>X174*K174</f>
        <v>0</v>
      </c>
      <c r="Z174" s="145">
        <v>0</v>
      </c>
      <c r="AA174" s="146">
        <f>Z174*K174</f>
        <v>0</v>
      </c>
      <c r="AR174" s="20" t="s">
        <v>131</v>
      </c>
      <c r="AT174" s="20" t="s">
        <v>127</v>
      </c>
      <c r="AU174" s="20" t="s">
        <v>91</v>
      </c>
      <c r="AY174" s="20" t="s">
        <v>126</v>
      </c>
      <c r="BE174" s="147">
        <f>IF(U174="základní",N174,0)</f>
        <v>0</v>
      </c>
      <c r="BF174" s="147">
        <f>IF(U174="snížená",N174,0)</f>
        <v>0</v>
      </c>
      <c r="BG174" s="147">
        <f>IF(U174="zákl. přenesená",N174,0)</f>
        <v>0</v>
      </c>
      <c r="BH174" s="147">
        <f>IF(U174="sníž. přenesená",N174,0)</f>
        <v>0</v>
      </c>
      <c r="BI174" s="147">
        <f>IF(U174="nulová",N174,0)</f>
        <v>0</v>
      </c>
      <c r="BJ174" s="20" t="s">
        <v>76</v>
      </c>
      <c r="BK174" s="147">
        <f>ROUND(L174*K174,2)</f>
        <v>0</v>
      </c>
      <c r="BL174" s="20" t="s">
        <v>131</v>
      </c>
      <c r="BM174" s="20" t="s">
        <v>268</v>
      </c>
    </row>
    <row r="175" spans="2:65" s="9" customFormat="1" ht="29.85" customHeight="1" x14ac:dyDescent="0.3">
      <c r="B175" s="127"/>
      <c r="C175" s="128"/>
      <c r="D175" s="137" t="s">
        <v>101</v>
      </c>
      <c r="E175" s="137"/>
      <c r="F175" s="137"/>
      <c r="G175" s="137"/>
      <c r="H175" s="137"/>
      <c r="I175" s="137"/>
      <c r="J175" s="137"/>
      <c r="K175" s="137"/>
      <c r="L175" s="137"/>
      <c r="M175" s="137"/>
      <c r="N175" s="236">
        <f>BK175</f>
        <v>0</v>
      </c>
      <c r="O175" s="237"/>
      <c r="P175" s="237"/>
      <c r="Q175" s="237"/>
      <c r="R175" s="130"/>
      <c r="T175" s="131"/>
      <c r="U175" s="128"/>
      <c r="V175" s="128"/>
      <c r="W175" s="132">
        <f>SUM(W176:W178)</f>
        <v>12.4712</v>
      </c>
      <c r="X175" s="128"/>
      <c r="Y175" s="132">
        <f>SUM(Y176:Y178)</f>
        <v>9.52</v>
      </c>
      <c r="Z175" s="128"/>
      <c r="AA175" s="133">
        <f>SUM(AA176:AA178)</f>
        <v>0</v>
      </c>
      <c r="AR175" s="134" t="s">
        <v>76</v>
      </c>
      <c r="AT175" s="135" t="s">
        <v>70</v>
      </c>
      <c r="AU175" s="135" t="s">
        <v>76</v>
      </c>
      <c r="AY175" s="134" t="s">
        <v>126</v>
      </c>
      <c r="BK175" s="136">
        <f>SUM(BK176:BK178)</f>
        <v>0</v>
      </c>
    </row>
    <row r="176" spans="2:65" s="1" customFormat="1" ht="16.5" customHeight="1" x14ac:dyDescent="0.3">
      <c r="B176" s="138"/>
      <c r="C176" s="139">
        <v>32</v>
      </c>
      <c r="D176" s="139" t="s">
        <v>127</v>
      </c>
      <c r="E176" s="140" t="s">
        <v>269</v>
      </c>
      <c r="F176" s="219" t="s">
        <v>270</v>
      </c>
      <c r="G176" s="219"/>
      <c r="H176" s="219"/>
      <c r="I176" s="219"/>
      <c r="J176" s="141" t="s">
        <v>163</v>
      </c>
      <c r="K176" s="142">
        <v>4.76</v>
      </c>
      <c r="L176" s="222"/>
      <c r="M176" s="222"/>
      <c r="N176" s="223">
        <f>ROUND(L176*K176,2)</f>
        <v>0</v>
      </c>
      <c r="O176" s="223"/>
      <c r="P176" s="223"/>
      <c r="Q176" s="223"/>
      <c r="R176" s="143"/>
      <c r="T176" s="144" t="s">
        <v>5</v>
      </c>
      <c r="U176" s="42" t="s">
        <v>36</v>
      </c>
      <c r="V176" s="145">
        <v>2.62</v>
      </c>
      <c r="W176" s="145">
        <f>V176*K176</f>
        <v>12.4712</v>
      </c>
      <c r="X176" s="145">
        <v>0</v>
      </c>
      <c r="Y176" s="145">
        <f>X176*K176</f>
        <v>0</v>
      </c>
      <c r="Z176" s="145">
        <v>0</v>
      </c>
      <c r="AA176" s="146">
        <f>Z176*K176</f>
        <v>0</v>
      </c>
      <c r="AR176" s="20" t="s">
        <v>131</v>
      </c>
      <c r="AT176" s="20" t="s">
        <v>127</v>
      </c>
      <c r="AU176" s="20" t="s">
        <v>91</v>
      </c>
      <c r="AY176" s="20" t="s">
        <v>126</v>
      </c>
      <c r="BE176" s="147">
        <f>IF(U176="základní",N176,0)</f>
        <v>0</v>
      </c>
      <c r="BF176" s="147">
        <f>IF(U176="snížená",N176,0)</f>
        <v>0</v>
      </c>
      <c r="BG176" s="147">
        <f>IF(U176="zákl. přenesená",N176,0)</f>
        <v>0</v>
      </c>
      <c r="BH176" s="147">
        <f>IF(U176="sníž. přenesená",N176,0)</f>
        <v>0</v>
      </c>
      <c r="BI176" s="147">
        <f>IF(U176="nulová",N176,0)</f>
        <v>0</v>
      </c>
      <c r="BJ176" s="20" t="s">
        <v>76</v>
      </c>
      <c r="BK176" s="147">
        <f>ROUND(L176*K176,2)</f>
        <v>0</v>
      </c>
      <c r="BL176" s="20" t="s">
        <v>131</v>
      </c>
      <c r="BM176" s="20" t="s">
        <v>271</v>
      </c>
    </row>
    <row r="177" spans="2:65" s="1" customFormat="1" ht="16.5" customHeight="1" x14ac:dyDescent="0.3">
      <c r="B177" s="138"/>
      <c r="C177" s="164">
        <v>33</v>
      </c>
      <c r="D177" s="164" t="s">
        <v>223</v>
      </c>
      <c r="E177" s="165" t="s">
        <v>272</v>
      </c>
      <c r="F177" s="227" t="s">
        <v>273</v>
      </c>
      <c r="G177" s="227"/>
      <c r="H177" s="227"/>
      <c r="I177" s="227"/>
      <c r="J177" s="166" t="s">
        <v>226</v>
      </c>
      <c r="K177" s="167">
        <v>9.52</v>
      </c>
      <c r="L177" s="228"/>
      <c r="M177" s="228"/>
      <c r="N177" s="229">
        <f>ROUND(L177*K177,2)</f>
        <v>0</v>
      </c>
      <c r="O177" s="223"/>
      <c r="P177" s="223"/>
      <c r="Q177" s="223"/>
      <c r="R177" s="143"/>
      <c r="T177" s="144" t="s">
        <v>5</v>
      </c>
      <c r="U177" s="42" t="s">
        <v>36</v>
      </c>
      <c r="V177" s="145">
        <v>0</v>
      </c>
      <c r="W177" s="145">
        <f>V177*K177</f>
        <v>0</v>
      </c>
      <c r="X177" s="145">
        <v>1</v>
      </c>
      <c r="Y177" s="145">
        <f>X177*K177</f>
        <v>9.52</v>
      </c>
      <c r="Z177" s="145">
        <v>0</v>
      </c>
      <c r="AA177" s="146">
        <f>Z177*K177</f>
        <v>0</v>
      </c>
      <c r="AR177" s="20" t="s">
        <v>156</v>
      </c>
      <c r="AT177" s="20" t="s">
        <v>223</v>
      </c>
      <c r="AU177" s="20" t="s">
        <v>91</v>
      </c>
      <c r="AY177" s="20" t="s">
        <v>126</v>
      </c>
      <c r="BE177" s="147">
        <f>IF(U177="základní",N177,0)</f>
        <v>0</v>
      </c>
      <c r="BF177" s="147">
        <f>IF(U177="snížená",N177,0)</f>
        <v>0</v>
      </c>
      <c r="BG177" s="147">
        <f>IF(U177="zákl. přenesená",N177,0)</f>
        <v>0</v>
      </c>
      <c r="BH177" s="147">
        <f>IF(U177="sníž. přenesená",N177,0)</f>
        <v>0</v>
      </c>
      <c r="BI177" s="147">
        <f>IF(U177="nulová",N177,0)</f>
        <v>0</v>
      </c>
      <c r="BJ177" s="20" t="s">
        <v>76</v>
      </c>
      <c r="BK177" s="147">
        <f>ROUND(L177*K177,2)</f>
        <v>0</v>
      </c>
      <c r="BL177" s="20" t="s">
        <v>131</v>
      </c>
      <c r="BM177" s="20" t="s">
        <v>274</v>
      </c>
    </row>
    <row r="178" spans="2:65" s="10" customFormat="1" ht="16.5" customHeight="1" x14ac:dyDescent="0.3">
      <c r="B178" s="148"/>
      <c r="C178" s="149"/>
      <c r="D178" s="149"/>
      <c r="E178" s="150" t="s">
        <v>5</v>
      </c>
      <c r="F178" s="224" t="s">
        <v>275</v>
      </c>
      <c r="G178" s="225"/>
      <c r="H178" s="225"/>
      <c r="I178" s="225"/>
      <c r="J178" s="149"/>
      <c r="K178" s="151">
        <v>9.52</v>
      </c>
      <c r="L178" s="149"/>
      <c r="M178" s="149"/>
      <c r="N178" s="149"/>
      <c r="O178" s="149"/>
      <c r="P178" s="149"/>
      <c r="Q178" s="149"/>
      <c r="R178" s="152"/>
      <c r="T178" s="153"/>
      <c r="U178" s="149"/>
      <c r="V178" s="149"/>
      <c r="W178" s="149"/>
      <c r="X178" s="149"/>
      <c r="Y178" s="149"/>
      <c r="Z178" s="149"/>
      <c r="AA178" s="154"/>
      <c r="AT178" s="155" t="s">
        <v>166</v>
      </c>
      <c r="AU178" s="155" t="s">
        <v>91</v>
      </c>
      <c r="AV178" s="10" t="s">
        <v>91</v>
      </c>
      <c r="AW178" s="10" t="s">
        <v>29</v>
      </c>
      <c r="AX178" s="10" t="s">
        <v>76</v>
      </c>
      <c r="AY178" s="155" t="s">
        <v>126</v>
      </c>
    </row>
    <row r="179" spans="2:65" s="9" customFormat="1" ht="29.85" customHeight="1" x14ac:dyDescent="0.3">
      <c r="B179" s="127"/>
      <c r="C179" s="128"/>
      <c r="D179" s="137" t="s">
        <v>102</v>
      </c>
      <c r="E179" s="137"/>
      <c r="F179" s="137"/>
      <c r="G179" s="137"/>
      <c r="H179" s="137"/>
      <c r="I179" s="137"/>
      <c r="J179" s="137"/>
      <c r="K179" s="137"/>
      <c r="L179" s="137"/>
      <c r="M179" s="137"/>
      <c r="N179" s="232">
        <f>BK179</f>
        <v>0</v>
      </c>
      <c r="O179" s="233"/>
      <c r="P179" s="233"/>
      <c r="Q179" s="233"/>
      <c r="R179" s="130"/>
      <c r="T179" s="131"/>
      <c r="U179" s="128"/>
      <c r="V179" s="128"/>
      <c r="W179" s="132">
        <f>SUM(W180:W210)</f>
        <v>138.73640499999999</v>
      </c>
      <c r="X179" s="128"/>
      <c r="Y179" s="132">
        <f>SUM(Y180:Y210)</f>
        <v>0.53925980000000007</v>
      </c>
      <c r="Z179" s="128"/>
      <c r="AA179" s="133">
        <f>SUM(AA180:AA210)</f>
        <v>0</v>
      </c>
      <c r="AR179" s="134" t="s">
        <v>76</v>
      </c>
      <c r="AT179" s="135" t="s">
        <v>70</v>
      </c>
      <c r="AU179" s="135" t="s">
        <v>76</v>
      </c>
      <c r="AY179" s="134" t="s">
        <v>126</v>
      </c>
      <c r="BK179" s="136">
        <f>SUM(BK180:BK210)</f>
        <v>0</v>
      </c>
    </row>
    <row r="180" spans="2:65" s="1" customFormat="1" ht="25.5" customHeight="1" x14ac:dyDescent="0.3">
      <c r="B180" s="138"/>
      <c r="C180" s="139">
        <v>34</v>
      </c>
      <c r="D180" s="139" t="s">
        <v>127</v>
      </c>
      <c r="E180" s="140" t="s">
        <v>276</v>
      </c>
      <c r="F180" s="219" t="s">
        <v>277</v>
      </c>
      <c r="G180" s="219"/>
      <c r="H180" s="219"/>
      <c r="I180" s="219"/>
      <c r="J180" s="141" t="s">
        <v>163</v>
      </c>
      <c r="K180" s="142">
        <v>2.992</v>
      </c>
      <c r="L180" s="222"/>
      <c r="M180" s="222"/>
      <c r="N180" s="223">
        <f>ROUND(L180*K180,2)</f>
        <v>0</v>
      </c>
      <c r="O180" s="223"/>
      <c r="P180" s="223"/>
      <c r="Q180" s="223"/>
      <c r="R180" s="143"/>
      <c r="T180" s="144" t="s">
        <v>5</v>
      </c>
      <c r="U180" s="42" t="s">
        <v>36</v>
      </c>
      <c r="V180" s="145">
        <v>3.899</v>
      </c>
      <c r="W180" s="145">
        <f>V180*K180</f>
        <v>11.665808</v>
      </c>
      <c r="X180" s="145">
        <v>0</v>
      </c>
      <c r="Y180" s="145">
        <f>X180*K180</f>
        <v>0</v>
      </c>
      <c r="Z180" s="145">
        <v>0</v>
      </c>
      <c r="AA180" s="146">
        <f>Z180*K180</f>
        <v>0</v>
      </c>
      <c r="AR180" s="20" t="s">
        <v>131</v>
      </c>
      <c r="AT180" s="20" t="s">
        <v>127</v>
      </c>
      <c r="AU180" s="20" t="s">
        <v>91</v>
      </c>
      <c r="AY180" s="20" t="s">
        <v>126</v>
      </c>
      <c r="BE180" s="147">
        <f>IF(U180="základní",N180,0)</f>
        <v>0</v>
      </c>
      <c r="BF180" s="147">
        <f>IF(U180="snížená",N180,0)</f>
        <v>0</v>
      </c>
      <c r="BG180" s="147">
        <f>IF(U180="zákl. přenesená",N180,0)</f>
        <v>0</v>
      </c>
      <c r="BH180" s="147">
        <f>IF(U180="sníž. přenesená",N180,0)</f>
        <v>0</v>
      </c>
      <c r="BI180" s="147">
        <f>IF(U180="nulová",N180,0)</f>
        <v>0</v>
      </c>
      <c r="BJ180" s="20" t="s">
        <v>76</v>
      </c>
      <c r="BK180" s="147">
        <f>ROUND(L180*K180,2)</f>
        <v>0</v>
      </c>
      <c r="BL180" s="20" t="s">
        <v>131</v>
      </c>
      <c r="BM180" s="20" t="s">
        <v>278</v>
      </c>
    </row>
    <row r="181" spans="2:65" s="10" customFormat="1" ht="25.5" customHeight="1" x14ac:dyDescent="0.3">
      <c r="B181" s="148"/>
      <c r="C181" s="149"/>
      <c r="D181" s="149"/>
      <c r="E181" s="150" t="s">
        <v>5</v>
      </c>
      <c r="F181" s="224" t="s">
        <v>279</v>
      </c>
      <c r="G181" s="225"/>
      <c r="H181" s="225"/>
      <c r="I181" s="225"/>
      <c r="J181" s="149"/>
      <c r="K181" s="151">
        <v>2.992</v>
      </c>
      <c r="L181" s="149"/>
      <c r="M181" s="149"/>
      <c r="N181" s="149"/>
      <c r="O181" s="149"/>
      <c r="P181" s="149"/>
      <c r="Q181" s="149"/>
      <c r="R181" s="152"/>
      <c r="T181" s="153"/>
      <c r="U181" s="149"/>
      <c r="V181" s="149"/>
      <c r="W181" s="149"/>
      <c r="X181" s="149"/>
      <c r="Y181" s="149"/>
      <c r="Z181" s="149"/>
      <c r="AA181" s="154"/>
      <c r="AT181" s="155" t="s">
        <v>166</v>
      </c>
      <c r="AU181" s="155" t="s">
        <v>91</v>
      </c>
      <c r="AV181" s="10" t="s">
        <v>91</v>
      </c>
      <c r="AW181" s="10" t="s">
        <v>29</v>
      </c>
      <c r="AX181" s="10" t="s">
        <v>76</v>
      </c>
      <c r="AY181" s="155" t="s">
        <v>126</v>
      </c>
    </row>
    <row r="182" spans="2:65" s="1" customFormat="1" ht="25.5" customHeight="1" x14ac:dyDescent="0.3">
      <c r="B182" s="138"/>
      <c r="C182" s="139">
        <v>35</v>
      </c>
      <c r="D182" s="139" t="s">
        <v>127</v>
      </c>
      <c r="E182" s="140" t="s">
        <v>280</v>
      </c>
      <c r="F182" s="219" t="s">
        <v>281</v>
      </c>
      <c r="G182" s="219"/>
      <c r="H182" s="219"/>
      <c r="I182" s="219"/>
      <c r="J182" s="141" t="s">
        <v>163</v>
      </c>
      <c r="K182" s="142">
        <v>1.48</v>
      </c>
      <c r="L182" s="222"/>
      <c r="M182" s="222"/>
      <c r="N182" s="223">
        <f>ROUND(L182*K182,2)</f>
        <v>0</v>
      </c>
      <c r="O182" s="223"/>
      <c r="P182" s="223"/>
      <c r="Q182" s="223"/>
      <c r="R182" s="143"/>
      <c r="T182" s="144" t="s">
        <v>5</v>
      </c>
      <c r="U182" s="42" t="s">
        <v>36</v>
      </c>
      <c r="V182" s="145">
        <v>3.899</v>
      </c>
      <c r="W182" s="145">
        <f>V182*K182</f>
        <v>5.7705200000000003</v>
      </c>
      <c r="X182" s="145">
        <v>0</v>
      </c>
      <c r="Y182" s="145">
        <f>X182*K182</f>
        <v>0</v>
      </c>
      <c r="Z182" s="145">
        <v>0</v>
      </c>
      <c r="AA182" s="146">
        <f>Z182*K182</f>
        <v>0</v>
      </c>
      <c r="AR182" s="20" t="s">
        <v>131</v>
      </c>
      <c r="AT182" s="20" t="s">
        <v>127</v>
      </c>
      <c r="AU182" s="20" t="s">
        <v>91</v>
      </c>
      <c r="AY182" s="20" t="s">
        <v>126</v>
      </c>
      <c r="BE182" s="147">
        <f>IF(U182="základní",N182,0)</f>
        <v>0</v>
      </c>
      <c r="BF182" s="147">
        <f>IF(U182="snížená",N182,0)</f>
        <v>0</v>
      </c>
      <c r="BG182" s="147">
        <f>IF(U182="zákl. přenesená",N182,0)</f>
        <v>0</v>
      </c>
      <c r="BH182" s="147">
        <f>IF(U182="sníž. přenesená",N182,0)</f>
        <v>0</v>
      </c>
      <c r="BI182" s="147">
        <f>IF(U182="nulová",N182,0)</f>
        <v>0</v>
      </c>
      <c r="BJ182" s="20" t="s">
        <v>76</v>
      </c>
      <c r="BK182" s="147">
        <f>ROUND(L182*K182,2)</f>
        <v>0</v>
      </c>
      <c r="BL182" s="20" t="s">
        <v>131</v>
      </c>
      <c r="BM182" s="20" t="s">
        <v>282</v>
      </c>
    </row>
    <row r="183" spans="2:65" s="10" customFormat="1" ht="25.5" customHeight="1" x14ac:dyDescent="0.3">
      <c r="B183" s="148"/>
      <c r="C183" s="149"/>
      <c r="D183" s="149"/>
      <c r="E183" s="150" t="s">
        <v>5</v>
      </c>
      <c r="F183" s="224" t="s">
        <v>283</v>
      </c>
      <c r="G183" s="225"/>
      <c r="H183" s="225"/>
      <c r="I183" s="225"/>
      <c r="J183" s="149"/>
      <c r="K183" s="151">
        <v>1.48</v>
      </c>
      <c r="L183" s="149"/>
      <c r="M183" s="149"/>
      <c r="N183" s="149"/>
      <c r="O183" s="149"/>
      <c r="P183" s="149"/>
      <c r="Q183" s="149"/>
      <c r="R183" s="152"/>
      <c r="T183" s="153"/>
      <c r="U183" s="149"/>
      <c r="V183" s="149"/>
      <c r="W183" s="149"/>
      <c r="X183" s="149"/>
      <c r="Y183" s="149"/>
      <c r="Z183" s="149"/>
      <c r="AA183" s="154"/>
      <c r="AT183" s="155" t="s">
        <v>166</v>
      </c>
      <c r="AU183" s="155" t="s">
        <v>91</v>
      </c>
      <c r="AV183" s="10" t="s">
        <v>91</v>
      </c>
      <c r="AW183" s="10" t="s">
        <v>29</v>
      </c>
      <c r="AX183" s="10" t="s">
        <v>76</v>
      </c>
      <c r="AY183" s="155" t="s">
        <v>126</v>
      </c>
    </row>
    <row r="184" spans="2:65" s="1" customFormat="1" ht="25.5" customHeight="1" x14ac:dyDescent="0.3">
      <c r="B184" s="138"/>
      <c r="C184" s="175">
        <v>36</v>
      </c>
      <c r="D184" s="139" t="s">
        <v>127</v>
      </c>
      <c r="E184" s="140" t="s">
        <v>284</v>
      </c>
      <c r="F184" s="219" t="s">
        <v>285</v>
      </c>
      <c r="G184" s="219"/>
      <c r="H184" s="219"/>
      <c r="I184" s="219"/>
      <c r="J184" s="141" t="s">
        <v>130</v>
      </c>
      <c r="K184" s="142">
        <v>47.4</v>
      </c>
      <c r="L184" s="222"/>
      <c r="M184" s="222"/>
      <c r="N184" s="223">
        <f>ROUND(L184*K184,2)</f>
        <v>0</v>
      </c>
      <c r="O184" s="223"/>
      <c r="P184" s="223"/>
      <c r="Q184" s="223"/>
      <c r="R184" s="143"/>
      <c r="T184" s="144" t="s">
        <v>5</v>
      </c>
      <c r="U184" s="42" t="s">
        <v>36</v>
      </c>
      <c r="V184" s="145">
        <v>1.895</v>
      </c>
      <c r="W184" s="145">
        <f>V184*K184</f>
        <v>89.822999999999993</v>
      </c>
      <c r="X184" s="145">
        <v>7.6499999999999997E-3</v>
      </c>
      <c r="Y184" s="145">
        <f>X184*K184</f>
        <v>0.36260999999999999</v>
      </c>
      <c r="Z184" s="145">
        <v>0</v>
      </c>
      <c r="AA184" s="146">
        <f>Z184*K184</f>
        <v>0</v>
      </c>
      <c r="AR184" s="20" t="s">
        <v>131</v>
      </c>
      <c r="AT184" s="20" t="s">
        <v>127</v>
      </c>
      <c r="AU184" s="20" t="s">
        <v>91</v>
      </c>
      <c r="AY184" s="20" t="s">
        <v>126</v>
      </c>
      <c r="BE184" s="147">
        <f>IF(U184="základní",N184,0)</f>
        <v>0</v>
      </c>
      <c r="BF184" s="147">
        <f>IF(U184="snížená",N184,0)</f>
        <v>0</v>
      </c>
      <c r="BG184" s="147">
        <f>IF(U184="zákl. přenesená",N184,0)</f>
        <v>0</v>
      </c>
      <c r="BH184" s="147">
        <f>IF(U184="sníž. přenesená",N184,0)</f>
        <v>0</v>
      </c>
      <c r="BI184" s="147">
        <f>IF(U184="nulová",N184,0)</f>
        <v>0</v>
      </c>
      <c r="BJ184" s="20" t="s">
        <v>76</v>
      </c>
      <c r="BK184" s="147">
        <f>ROUND(L184*K184,2)</f>
        <v>0</v>
      </c>
      <c r="BL184" s="20" t="s">
        <v>131</v>
      </c>
      <c r="BM184" s="20" t="s">
        <v>286</v>
      </c>
    </row>
    <row r="185" spans="2:65" s="10" customFormat="1" ht="25.5" customHeight="1" x14ac:dyDescent="0.3">
      <c r="B185" s="148"/>
      <c r="C185" s="149"/>
      <c r="D185" s="149"/>
      <c r="E185" s="150" t="s">
        <v>5</v>
      </c>
      <c r="F185" s="224" t="s">
        <v>287</v>
      </c>
      <c r="G185" s="225"/>
      <c r="H185" s="225"/>
      <c r="I185" s="225"/>
      <c r="J185" s="149"/>
      <c r="K185" s="151">
        <v>42</v>
      </c>
      <c r="L185" s="149"/>
      <c r="M185" s="149"/>
      <c r="N185" s="149"/>
      <c r="O185" s="149"/>
      <c r="P185" s="149"/>
      <c r="Q185" s="149"/>
      <c r="R185" s="152"/>
      <c r="T185" s="153"/>
      <c r="U185" s="149"/>
      <c r="V185" s="149"/>
      <c r="W185" s="149"/>
      <c r="X185" s="149"/>
      <c r="Y185" s="149"/>
      <c r="Z185" s="149"/>
      <c r="AA185" s="154"/>
      <c r="AT185" s="155" t="s">
        <v>166</v>
      </c>
      <c r="AU185" s="155" t="s">
        <v>91</v>
      </c>
      <c r="AV185" s="10" t="s">
        <v>91</v>
      </c>
      <c r="AW185" s="10" t="s">
        <v>29</v>
      </c>
      <c r="AX185" s="10" t="s">
        <v>71</v>
      </c>
      <c r="AY185" s="155" t="s">
        <v>126</v>
      </c>
    </row>
    <row r="186" spans="2:65" s="10" customFormat="1" ht="25.5" customHeight="1" x14ac:dyDescent="0.3">
      <c r="B186" s="148"/>
      <c r="C186" s="149"/>
      <c r="D186" s="149"/>
      <c r="E186" s="150" t="s">
        <v>5</v>
      </c>
      <c r="F186" s="234" t="s">
        <v>288</v>
      </c>
      <c r="G186" s="235"/>
      <c r="H186" s="235"/>
      <c r="I186" s="235"/>
      <c r="J186" s="149"/>
      <c r="K186" s="151">
        <v>5.4</v>
      </c>
      <c r="L186" s="149"/>
      <c r="M186" s="149"/>
      <c r="N186" s="149"/>
      <c r="O186" s="149"/>
      <c r="P186" s="149"/>
      <c r="Q186" s="149"/>
      <c r="R186" s="152"/>
      <c r="T186" s="153"/>
      <c r="U186" s="149"/>
      <c r="V186" s="149"/>
      <c r="W186" s="149"/>
      <c r="X186" s="149"/>
      <c r="Y186" s="149"/>
      <c r="Z186" s="149"/>
      <c r="AA186" s="154"/>
      <c r="AT186" s="155" t="s">
        <v>166</v>
      </c>
      <c r="AU186" s="155" t="s">
        <v>91</v>
      </c>
      <c r="AV186" s="10" t="s">
        <v>91</v>
      </c>
      <c r="AW186" s="10" t="s">
        <v>29</v>
      </c>
      <c r="AX186" s="10" t="s">
        <v>71</v>
      </c>
      <c r="AY186" s="155" t="s">
        <v>126</v>
      </c>
    </row>
    <row r="187" spans="2:65" s="11" customFormat="1" ht="16.5" customHeight="1" x14ac:dyDescent="0.3">
      <c r="B187" s="156"/>
      <c r="C187" s="157"/>
      <c r="D187" s="157"/>
      <c r="E187" s="158" t="s">
        <v>5</v>
      </c>
      <c r="F187" s="220" t="s">
        <v>183</v>
      </c>
      <c r="G187" s="221"/>
      <c r="H187" s="221"/>
      <c r="I187" s="221"/>
      <c r="J187" s="157"/>
      <c r="K187" s="159">
        <v>47.4</v>
      </c>
      <c r="L187" s="157"/>
      <c r="M187" s="157"/>
      <c r="N187" s="157"/>
      <c r="O187" s="157"/>
      <c r="P187" s="157"/>
      <c r="Q187" s="157"/>
      <c r="R187" s="160"/>
      <c r="T187" s="161"/>
      <c r="U187" s="157"/>
      <c r="V187" s="157"/>
      <c r="W187" s="157"/>
      <c r="X187" s="157"/>
      <c r="Y187" s="157"/>
      <c r="Z187" s="157"/>
      <c r="AA187" s="162"/>
      <c r="AT187" s="163" t="s">
        <v>166</v>
      </c>
      <c r="AU187" s="163" t="s">
        <v>91</v>
      </c>
      <c r="AV187" s="11" t="s">
        <v>131</v>
      </c>
      <c r="AW187" s="11" t="s">
        <v>29</v>
      </c>
      <c r="AX187" s="11" t="s">
        <v>76</v>
      </c>
      <c r="AY187" s="163" t="s">
        <v>126</v>
      </c>
    </row>
    <row r="188" spans="2:65" s="1" customFormat="1" ht="25.5" customHeight="1" x14ac:dyDescent="0.3">
      <c r="B188" s="138"/>
      <c r="C188" s="175">
        <v>37</v>
      </c>
      <c r="D188" s="139" t="s">
        <v>127</v>
      </c>
      <c r="E188" s="140" t="s">
        <v>289</v>
      </c>
      <c r="F188" s="219" t="s">
        <v>290</v>
      </c>
      <c r="G188" s="219"/>
      <c r="H188" s="219"/>
      <c r="I188" s="219"/>
      <c r="J188" s="141" t="s">
        <v>130</v>
      </c>
      <c r="K188" s="142">
        <v>47.4</v>
      </c>
      <c r="L188" s="222"/>
      <c r="M188" s="222"/>
      <c r="N188" s="223">
        <f>ROUND(L188*K188,2)</f>
        <v>0</v>
      </c>
      <c r="O188" s="223"/>
      <c r="P188" s="223"/>
      <c r="Q188" s="223"/>
      <c r="R188" s="143"/>
      <c r="T188" s="144" t="s">
        <v>5</v>
      </c>
      <c r="U188" s="42" t="s">
        <v>36</v>
      </c>
      <c r="V188" s="145">
        <v>0.628</v>
      </c>
      <c r="W188" s="145">
        <f>V188*K188</f>
        <v>29.767199999999999</v>
      </c>
      <c r="X188" s="145">
        <v>8.5999999999999998E-4</v>
      </c>
      <c r="Y188" s="145">
        <f>X188*K188</f>
        <v>4.0763999999999995E-2</v>
      </c>
      <c r="Z188" s="145">
        <v>0</v>
      </c>
      <c r="AA188" s="146">
        <f>Z188*K188</f>
        <v>0</v>
      </c>
      <c r="AR188" s="20" t="s">
        <v>131</v>
      </c>
      <c r="AT188" s="20" t="s">
        <v>127</v>
      </c>
      <c r="AU188" s="20" t="s">
        <v>91</v>
      </c>
      <c r="AY188" s="20" t="s">
        <v>126</v>
      </c>
      <c r="BE188" s="147">
        <f>IF(U188="základní",N188,0)</f>
        <v>0</v>
      </c>
      <c r="BF188" s="147">
        <f>IF(U188="snížená",N188,0)</f>
        <v>0</v>
      </c>
      <c r="BG188" s="147">
        <f>IF(U188="zákl. přenesená",N188,0)</f>
        <v>0</v>
      </c>
      <c r="BH188" s="147">
        <f>IF(U188="sníž. přenesená",N188,0)</f>
        <v>0</v>
      </c>
      <c r="BI188" s="147">
        <f>IF(U188="nulová",N188,0)</f>
        <v>0</v>
      </c>
      <c r="BJ188" s="20" t="s">
        <v>76</v>
      </c>
      <c r="BK188" s="147">
        <f>ROUND(L188*K188,2)</f>
        <v>0</v>
      </c>
      <c r="BL188" s="20" t="s">
        <v>131</v>
      </c>
      <c r="BM188" s="20" t="s">
        <v>291</v>
      </c>
    </row>
    <row r="189" spans="2:65" s="1" customFormat="1" ht="38.25" customHeight="1" x14ac:dyDescent="0.3">
      <c r="B189" s="138"/>
      <c r="C189" s="139">
        <v>38</v>
      </c>
      <c r="D189" s="139" t="s">
        <v>127</v>
      </c>
      <c r="E189" s="140" t="s">
        <v>292</v>
      </c>
      <c r="F189" s="219" t="s">
        <v>293</v>
      </c>
      <c r="G189" s="219"/>
      <c r="H189" s="219"/>
      <c r="I189" s="219"/>
      <c r="J189" s="141" t="s">
        <v>226</v>
      </c>
      <c r="K189" s="142">
        <v>5.0999999999999997E-2</v>
      </c>
      <c r="L189" s="222"/>
      <c r="M189" s="222"/>
      <c r="N189" s="223">
        <f>ROUND(L189*K189,2)</f>
        <v>0</v>
      </c>
      <c r="O189" s="223"/>
      <c r="P189" s="223"/>
      <c r="Q189" s="223"/>
      <c r="R189" s="143"/>
      <c r="T189" s="144" t="s">
        <v>5</v>
      </c>
      <c r="U189" s="42" t="s">
        <v>36</v>
      </c>
      <c r="V189" s="145">
        <v>33.527000000000001</v>
      </c>
      <c r="W189" s="145">
        <f>V189*K189</f>
        <v>1.7098769999999999</v>
      </c>
      <c r="X189" s="145">
        <v>1.0958000000000001</v>
      </c>
      <c r="Y189" s="145">
        <f>X189*K189</f>
        <v>5.5885799999999999E-2</v>
      </c>
      <c r="Z189" s="145">
        <v>0</v>
      </c>
      <c r="AA189" s="146">
        <f>Z189*K189</f>
        <v>0</v>
      </c>
      <c r="AR189" s="20" t="s">
        <v>131</v>
      </c>
      <c r="AT189" s="20" t="s">
        <v>127</v>
      </c>
      <c r="AU189" s="20" t="s">
        <v>91</v>
      </c>
      <c r="AY189" s="20" t="s">
        <v>126</v>
      </c>
      <c r="BE189" s="147">
        <f>IF(U189="základní",N189,0)</f>
        <v>0</v>
      </c>
      <c r="BF189" s="147">
        <f>IF(U189="snížená",N189,0)</f>
        <v>0</v>
      </c>
      <c r="BG189" s="147">
        <f>IF(U189="zákl. přenesená",N189,0)</f>
        <v>0</v>
      </c>
      <c r="BH189" s="147">
        <f>IF(U189="sníž. přenesená",N189,0)</f>
        <v>0</v>
      </c>
      <c r="BI189" s="147">
        <f>IF(U189="nulová",N189,0)</f>
        <v>0</v>
      </c>
      <c r="BJ189" s="20" t="s">
        <v>76</v>
      </c>
      <c r="BK189" s="147">
        <f>ROUND(L189*K189,2)</f>
        <v>0</v>
      </c>
      <c r="BL189" s="20" t="s">
        <v>131</v>
      </c>
      <c r="BM189" s="20" t="s">
        <v>294</v>
      </c>
    </row>
    <row r="190" spans="2:65" s="10" customFormat="1" ht="16.5" customHeight="1" x14ac:dyDescent="0.3">
      <c r="B190" s="148"/>
      <c r="C190" s="149"/>
      <c r="D190" s="149"/>
      <c r="E190" s="150" t="s">
        <v>5</v>
      </c>
      <c r="F190" s="224" t="s">
        <v>295</v>
      </c>
      <c r="G190" s="225"/>
      <c r="H190" s="225"/>
      <c r="I190" s="225"/>
      <c r="J190" s="149"/>
      <c r="K190" s="151">
        <v>1.4E-2</v>
      </c>
      <c r="L190" s="149"/>
      <c r="M190" s="149"/>
      <c r="N190" s="149"/>
      <c r="O190" s="149"/>
      <c r="P190" s="149"/>
      <c r="Q190" s="149"/>
      <c r="R190" s="152"/>
      <c r="T190" s="153"/>
      <c r="U190" s="149"/>
      <c r="V190" s="149"/>
      <c r="W190" s="149"/>
      <c r="X190" s="149"/>
      <c r="Y190" s="149"/>
      <c r="Z190" s="149"/>
      <c r="AA190" s="154"/>
      <c r="AT190" s="155" t="s">
        <v>166</v>
      </c>
      <c r="AU190" s="155" t="s">
        <v>91</v>
      </c>
      <c r="AV190" s="10" t="s">
        <v>91</v>
      </c>
      <c r="AW190" s="10" t="s">
        <v>29</v>
      </c>
      <c r="AX190" s="10" t="s">
        <v>71</v>
      </c>
      <c r="AY190" s="155" t="s">
        <v>126</v>
      </c>
    </row>
    <row r="191" spans="2:65" s="10" customFormat="1" ht="16.5" customHeight="1" x14ac:dyDescent="0.3">
      <c r="B191" s="148"/>
      <c r="C191" s="149"/>
      <c r="D191" s="149"/>
      <c r="E191" s="150" t="s">
        <v>5</v>
      </c>
      <c r="F191" s="234" t="s">
        <v>296</v>
      </c>
      <c r="G191" s="235"/>
      <c r="H191" s="235"/>
      <c r="I191" s="235"/>
      <c r="J191" s="149"/>
      <c r="K191" s="151">
        <v>5.0000000000000001E-3</v>
      </c>
      <c r="L191" s="149"/>
      <c r="M191" s="149"/>
      <c r="N191" s="149"/>
      <c r="O191" s="149"/>
      <c r="P191" s="149"/>
      <c r="Q191" s="149"/>
      <c r="R191" s="152"/>
      <c r="T191" s="153"/>
      <c r="U191" s="149"/>
      <c r="V191" s="149"/>
      <c r="W191" s="149"/>
      <c r="X191" s="149"/>
      <c r="Y191" s="149"/>
      <c r="Z191" s="149"/>
      <c r="AA191" s="154"/>
      <c r="AT191" s="155" t="s">
        <v>166</v>
      </c>
      <c r="AU191" s="155" t="s">
        <v>91</v>
      </c>
      <c r="AV191" s="10" t="s">
        <v>91</v>
      </c>
      <c r="AW191" s="10" t="s">
        <v>29</v>
      </c>
      <c r="AX191" s="10" t="s">
        <v>71</v>
      </c>
      <c r="AY191" s="155" t="s">
        <v>126</v>
      </c>
    </row>
    <row r="192" spans="2:65" s="10" customFormat="1" ht="16.5" customHeight="1" x14ac:dyDescent="0.3">
      <c r="B192" s="148"/>
      <c r="C192" s="149"/>
      <c r="D192" s="149"/>
      <c r="E192" s="150" t="s">
        <v>5</v>
      </c>
      <c r="F192" s="234" t="s">
        <v>297</v>
      </c>
      <c r="G192" s="235"/>
      <c r="H192" s="235"/>
      <c r="I192" s="235"/>
      <c r="J192" s="149"/>
      <c r="K192" s="151">
        <v>3.2000000000000001E-2</v>
      </c>
      <c r="L192" s="149"/>
      <c r="M192" s="149"/>
      <c r="N192" s="149"/>
      <c r="O192" s="149"/>
      <c r="P192" s="149"/>
      <c r="Q192" s="149"/>
      <c r="R192" s="152"/>
      <c r="T192" s="153"/>
      <c r="U192" s="149"/>
      <c r="V192" s="149"/>
      <c r="W192" s="149"/>
      <c r="X192" s="149"/>
      <c r="Y192" s="149"/>
      <c r="Z192" s="149"/>
      <c r="AA192" s="154"/>
      <c r="AT192" s="155" t="s">
        <v>166</v>
      </c>
      <c r="AU192" s="155" t="s">
        <v>91</v>
      </c>
      <c r="AV192" s="10" t="s">
        <v>91</v>
      </c>
      <c r="AW192" s="10" t="s">
        <v>29</v>
      </c>
      <c r="AX192" s="10" t="s">
        <v>71</v>
      </c>
      <c r="AY192" s="155" t="s">
        <v>126</v>
      </c>
    </row>
    <row r="193" spans="2:65" s="11" customFormat="1" ht="16.5" customHeight="1" x14ac:dyDescent="0.3">
      <c r="B193" s="156"/>
      <c r="C193" s="157"/>
      <c r="D193" s="157"/>
      <c r="E193" s="158" t="s">
        <v>5</v>
      </c>
      <c r="F193" s="220" t="s">
        <v>183</v>
      </c>
      <c r="G193" s="221"/>
      <c r="H193" s="221"/>
      <c r="I193" s="221"/>
      <c r="J193" s="157"/>
      <c r="K193" s="159">
        <v>5.0999999999999997E-2</v>
      </c>
      <c r="L193" s="157"/>
      <c r="M193" s="157"/>
      <c r="N193" s="157"/>
      <c r="O193" s="157"/>
      <c r="P193" s="157"/>
      <c r="Q193" s="157"/>
      <c r="R193" s="160"/>
      <c r="T193" s="161"/>
      <c r="U193" s="157"/>
      <c r="V193" s="157"/>
      <c r="W193" s="157"/>
      <c r="X193" s="157"/>
      <c r="Y193" s="157"/>
      <c r="Z193" s="157"/>
      <c r="AA193" s="162"/>
      <c r="AT193" s="163" t="s">
        <v>166</v>
      </c>
      <c r="AU193" s="163" t="s">
        <v>91</v>
      </c>
      <c r="AV193" s="11" t="s">
        <v>131</v>
      </c>
      <c r="AW193" s="11" t="s">
        <v>29</v>
      </c>
      <c r="AX193" s="11" t="s">
        <v>76</v>
      </c>
      <c r="AY193" s="163" t="s">
        <v>126</v>
      </c>
    </row>
    <row r="194" spans="2:65" s="1" customFormat="1" ht="25.5" customHeight="1" x14ac:dyDescent="0.3">
      <c r="B194" s="138"/>
      <c r="C194" s="164">
        <v>39</v>
      </c>
      <c r="D194" s="164" t="s">
        <v>223</v>
      </c>
      <c r="E194" s="165" t="s">
        <v>298</v>
      </c>
      <c r="F194" s="227" t="s">
        <v>299</v>
      </c>
      <c r="G194" s="227"/>
      <c r="H194" s="227"/>
      <c r="I194" s="227"/>
      <c r="J194" s="166" t="s">
        <v>226</v>
      </c>
      <c r="K194" s="167">
        <v>8.9999999999999993E-3</v>
      </c>
      <c r="L194" s="228"/>
      <c r="M194" s="228"/>
      <c r="N194" s="229">
        <f>ROUND(L194*K194,2)</f>
        <v>0</v>
      </c>
      <c r="O194" s="223"/>
      <c r="P194" s="223"/>
      <c r="Q194" s="223"/>
      <c r="R194" s="143"/>
      <c r="T194" s="144" t="s">
        <v>5</v>
      </c>
      <c r="U194" s="42" t="s">
        <v>36</v>
      </c>
      <c r="V194" s="145">
        <v>0</v>
      </c>
      <c r="W194" s="145">
        <f>V194*K194</f>
        <v>0</v>
      </c>
      <c r="X194" s="145">
        <v>1</v>
      </c>
      <c r="Y194" s="145">
        <f>X194*K194</f>
        <v>8.9999999999999993E-3</v>
      </c>
      <c r="Z194" s="145">
        <v>0</v>
      </c>
      <c r="AA194" s="146">
        <f>Z194*K194</f>
        <v>0</v>
      </c>
      <c r="AR194" s="20" t="s">
        <v>156</v>
      </c>
      <c r="AT194" s="20" t="s">
        <v>223</v>
      </c>
      <c r="AU194" s="20" t="s">
        <v>91</v>
      </c>
      <c r="AY194" s="20" t="s">
        <v>126</v>
      </c>
      <c r="BE194" s="147">
        <f>IF(U194="základní",N194,0)</f>
        <v>0</v>
      </c>
      <c r="BF194" s="147">
        <f>IF(U194="snížená",N194,0)</f>
        <v>0</v>
      </c>
      <c r="BG194" s="147">
        <f>IF(U194="zákl. přenesená",N194,0)</f>
        <v>0</v>
      </c>
      <c r="BH194" s="147">
        <f>IF(U194="sníž. přenesená",N194,0)</f>
        <v>0</v>
      </c>
      <c r="BI194" s="147">
        <f>IF(U194="nulová",N194,0)</f>
        <v>0</v>
      </c>
      <c r="BJ194" s="20" t="s">
        <v>76</v>
      </c>
      <c r="BK194" s="147">
        <f>ROUND(L194*K194,2)</f>
        <v>0</v>
      </c>
      <c r="BL194" s="20" t="s">
        <v>131</v>
      </c>
      <c r="BM194" s="20" t="s">
        <v>300</v>
      </c>
    </row>
    <row r="195" spans="2:65" s="1" customFormat="1" ht="25.5" customHeight="1" x14ac:dyDescent="0.3">
      <c r="B195" s="138"/>
      <c r="C195" s="164">
        <v>40</v>
      </c>
      <c r="D195" s="164" t="s">
        <v>223</v>
      </c>
      <c r="E195" s="165" t="s">
        <v>301</v>
      </c>
      <c r="F195" s="227" t="s">
        <v>302</v>
      </c>
      <c r="G195" s="227"/>
      <c r="H195" s="227"/>
      <c r="I195" s="227"/>
      <c r="J195" s="166" t="s">
        <v>226</v>
      </c>
      <c r="K195" s="167">
        <v>1.0999999999999999E-2</v>
      </c>
      <c r="L195" s="228"/>
      <c r="M195" s="228"/>
      <c r="N195" s="229">
        <f>ROUND(L195*K195,2)</f>
        <v>0</v>
      </c>
      <c r="O195" s="223"/>
      <c r="P195" s="223"/>
      <c r="Q195" s="223"/>
      <c r="R195" s="143"/>
      <c r="T195" s="144" t="s">
        <v>5</v>
      </c>
      <c r="U195" s="42" t="s">
        <v>36</v>
      </c>
      <c r="V195" s="145">
        <v>0</v>
      </c>
      <c r="W195" s="145">
        <f>V195*K195</f>
        <v>0</v>
      </c>
      <c r="X195" s="145">
        <v>1</v>
      </c>
      <c r="Y195" s="145">
        <f>X195*K195</f>
        <v>1.0999999999999999E-2</v>
      </c>
      <c r="Z195" s="145">
        <v>0</v>
      </c>
      <c r="AA195" s="146">
        <f>Z195*K195</f>
        <v>0</v>
      </c>
      <c r="AR195" s="20" t="s">
        <v>156</v>
      </c>
      <c r="AT195" s="20" t="s">
        <v>223</v>
      </c>
      <c r="AU195" s="20" t="s">
        <v>91</v>
      </c>
      <c r="AY195" s="20" t="s">
        <v>126</v>
      </c>
      <c r="BE195" s="147">
        <f>IF(U195="základní",N195,0)</f>
        <v>0</v>
      </c>
      <c r="BF195" s="147">
        <f>IF(U195="snížená",N195,0)</f>
        <v>0</v>
      </c>
      <c r="BG195" s="147">
        <f>IF(U195="zákl. přenesená",N195,0)</f>
        <v>0</v>
      </c>
      <c r="BH195" s="147">
        <f>IF(U195="sníž. přenesená",N195,0)</f>
        <v>0</v>
      </c>
      <c r="BI195" s="147">
        <f>IF(U195="nulová",N195,0)</f>
        <v>0</v>
      </c>
      <c r="BJ195" s="20" t="s">
        <v>76</v>
      </c>
      <c r="BK195" s="147">
        <f>ROUND(L195*K195,2)</f>
        <v>0</v>
      </c>
      <c r="BL195" s="20" t="s">
        <v>131</v>
      </c>
      <c r="BM195" s="20" t="s">
        <v>303</v>
      </c>
    </row>
    <row r="196" spans="2:65" s="10" customFormat="1" ht="16.5" customHeight="1" x14ac:dyDescent="0.3">
      <c r="B196" s="148"/>
      <c r="C196" s="149"/>
      <c r="D196" s="149"/>
      <c r="E196" s="150" t="s">
        <v>5</v>
      </c>
      <c r="F196" s="224" t="s">
        <v>304</v>
      </c>
      <c r="G196" s="225"/>
      <c r="H196" s="225"/>
      <c r="I196" s="225"/>
      <c r="J196" s="149"/>
      <c r="K196" s="151">
        <v>1E-3</v>
      </c>
      <c r="L196" s="149"/>
      <c r="M196" s="149"/>
      <c r="N196" s="149"/>
      <c r="O196" s="149"/>
      <c r="P196" s="149"/>
      <c r="Q196" s="149"/>
      <c r="R196" s="152"/>
      <c r="T196" s="153"/>
      <c r="U196" s="149"/>
      <c r="V196" s="149"/>
      <c r="W196" s="149"/>
      <c r="X196" s="149"/>
      <c r="Y196" s="149"/>
      <c r="Z196" s="149"/>
      <c r="AA196" s="154"/>
      <c r="AT196" s="155" t="s">
        <v>166</v>
      </c>
      <c r="AU196" s="155" t="s">
        <v>91</v>
      </c>
      <c r="AV196" s="10" t="s">
        <v>91</v>
      </c>
      <c r="AW196" s="10" t="s">
        <v>29</v>
      </c>
      <c r="AX196" s="10" t="s">
        <v>71</v>
      </c>
      <c r="AY196" s="155" t="s">
        <v>126</v>
      </c>
    </row>
    <row r="197" spans="2:65" s="10" customFormat="1" ht="16.5" customHeight="1" x14ac:dyDescent="0.3">
      <c r="B197" s="148"/>
      <c r="C197" s="149"/>
      <c r="D197" s="149"/>
      <c r="E197" s="150" t="s">
        <v>5</v>
      </c>
      <c r="F197" s="234" t="s">
        <v>305</v>
      </c>
      <c r="G197" s="235"/>
      <c r="H197" s="235"/>
      <c r="I197" s="235"/>
      <c r="J197" s="149"/>
      <c r="K197" s="151">
        <v>5.0000000000000001E-3</v>
      </c>
      <c r="L197" s="149"/>
      <c r="M197" s="149"/>
      <c r="N197" s="149"/>
      <c r="O197" s="149"/>
      <c r="P197" s="149"/>
      <c r="Q197" s="149"/>
      <c r="R197" s="152"/>
      <c r="T197" s="153"/>
      <c r="U197" s="149"/>
      <c r="V197" s="149"/>
      <c r="W197" s="149"/>
      <c r="X197" s="149"/>
      <c r="Y197" s="149"/>
      <c r="Z197" s="149"/>
      <c r="AA197" s="154"/>
      <c r="AT197" s="155" t="s">
        <v>166</v>
      </c>
      <c r="AU197" s="155" t="s">
        <v>91</v>
      </c>
      <c r="AV197" s="10" t="s">
        <v>91</v>
      </c>
      <c r="AW197" s="10" t="s">
        <v>29</v>
      </c>
      <c r="AX197" s="10" t="s">
        <v>71</v>
      </c>
      <c r="AY197" s="155" t="s">
        <v>126</v>
      </c>
    </row>
    <row r="198" spans="2:65" s="10" customFormat="1" ht="16.5" customHeight="1" x14ac:dyDescent="0.3">
      <c r="B198" s="148"/>
      <c r="C198" s="149"/>
      <c r="D198" s="149"/>
      <c r="E198" s="150" t="s">
        <v>5</v>
      </c>
      <c r="F198" s="234" t="s">
        <v>306</v>
      </c>
      <c r="G198" s="235"/>
      <c r="H198" s="235"/>
      <c r="I198" s="235"/>
      <c r="J198" s="149"/>
      <c r="K198" s="151">
        <v>3.0000000000000001E-3</v>
      </c>
      <c r="L198" s="149"/>
      <c r="M198" s="149"/>
      <c r="N198" s="149"/>
      <c r="O198" s="149"/>
      <c r="P198" s="149"/>
      <c r="Q198" s="149"/>
      <c r="R198" s="152"/>
      <c r="T198" s="153"/>
      <c r="U198" s="149"/>
      <c r="V198" s="149"/>
      <c r="W198" s="149"/>
      <c r="X198" s="149"/>
      <c r="Y198" s="149"/>
      <c r="Z198" s="149"/>
      <c r="AA198" s="154"/>
      <c r="AT198" s="155" t="s">
        <v>166</v>
      </c>
      <c r="AU198" s="155" t="s">
        <v>91</v>
      </c>
      <c r="AV198" s="10" t="s">
        <v>91</v>
      </c>
      <c r="AW198" s="10" t="s">
        <v>29</v>
      </c>
      <c r="AX198" s="10" t="s">
        <v>71</v>
      </c>
      <c r="AY198" s="155" t="s">
        <v>126</v>
      </c>
    </row>
    <row r="199" spans="2:65" s="10" customFormat="1" ht="16.5" customHeight="1" x14ac:dyDescent="0.3">
      <c r="B199" s="148"/>
      <c r="C199" s="149"/>
      <c r="D199" s="149"/>
      <c r="E199" s="150" t="s">
        <v>5</v>
      </c>
      <c r="F199" s="234" t="s">
        <v>307</v>
      </c>
      <c r="G199" s="235"/>
      <c r="H199" s="235"/>
      <c r="I199" s="235"/>
      <c r="J199" s="149"/>
      <c r="K199" s="151">
        <v>2E-3</v>
      </c>
      <c r="L199" s="149"/>
      <c r="M199" s="149"/>
      <c r="N199" s="149"/>
      <c r="O199" s="149"/>
      <c r="P199" s="149"/>
      <c r="Q199" s="149"/>
      <c r="R199" s="152"/>
      <c r="T199" s="153"/>
      <c r="U199" s="149"/>
      <c r="V199" s="149"/>
      <c r="W199" s="149"/>
      <c r="X199" s="149"/>
      <c r="Y199" s="149"/>
      <c r="Z199" s="149"/>
      <c r="AA199" s="154"/>
      <c r="AT199" s="155" t="s">
        <v>166</v>
      </c>
      <c r="AU199" s="155" t="s">
        <v>91</v>
      </c>
      <c r="AV199" s="10" t="s">
        <v>91</v>
      </c>
      <c r="AW199" s="10" t="s">
        <v>29</v>
      </c>
      <c r="AX199" s="10" t="s">
        <v>71</v>
      </c>
      <c r="AY199" s="155" t="s">
        <v>126</v>
      </c>
    </row>
    <row r="200" spans="2:65" s="11" customFormat="1" ht="16.5" customHeight="1" x14ac:dyDescent="0.3">
      <c r="B200" s="156"/>
      <c r="C200" s="157"/>
      <c r="D200" s="157"/>
      <c r="E200" s="158" t="s">
        <v>5</v>
      </c>
      <c r="F200" s="220" t="s">
        <v>183</v>
      </c>
      <c r="G200" s="221"/>
      <c r="H200" s="221"/>
      <c r="I200" s="221"/>
      <c r="J200" s="157"/>
      <c r="K200" s="159">
        <v>1.0999999999999999E-2</v>
      </c>
      <c r="L200" s="157"/>
      <c r="M200" s="157"/>
      <c r="N200" s="157"/>
      <c r="O200" s="157"/>
      <c r="P200" s="157"/>
      <c r="Q200" s="157"/>
      <c r="R200" s="160"/>
      <c r="T200" s="161"/>
      <c r="U200" s="157"/>
      <c r="V200" s="157"/>
      <c r="W200" s="157"/>
      <c r="X200" s="157"/>
      <c r="Y200" s="157"/>
      <c r="Z200" s="157"/>
      <c r="AA200" s="162"/>
      <c r="AT200" s="163" t="s">
        <v>166</v>
      </c>
      <c r="AU200" s="163" t="s">
        <v>91</v>
      </c>
      <c r="AV200" s="11" t="s">
        <v>131</v>
      </c>
      <c r="AW200" s="11" t="s">
        <v>29</v>
      </c>
      <c r="AX200" s="11" t="s">
        <v>76</v>
      </c>
      <c r="AY200" s="163" t="s">
        <v>126</v>
      </c>
    </row>
    <row r="201" spans="2:65" s="1" customFormat="1" ht="16.5" customHeight="1" x14ac:dyDescent="0.3">
      <c r="B201" s="138"/>
      <c r="C201" s="164">
        <v>41</v>
      </c>
      <c r="D201" s="164" t="s">
        <v>223</v>
      </c>
      <c r="E201" s="165" t="s">
        <v>308</v>
      </c>
      <c r="F201" s="227" t="s">
        <v>309</v>
      </c>
      <c r="G201" s="227"/>
      <c r="H201" s="227"/>
      <c r="I201" s="227"/>
      <c r="J201" s="166" t="s">
        <v>226</v>
      </c>
      <c r="K201" s="167">
        <v>4.5999999999999999E-2</v>
      </c>
      <c r="L201" s="228"/>
      <c r="M201" s="228"/>
      <c r="N201" s="229">
        <f>ROUND(L201*K201,2)</f>
        <v>0</v>
      </c>
      <c r="O201" s="223"/>
      <c r="P201" s="223"/>
      <c r="Q201" s="223"/>
      <c r="R201" s="143"/>
      <c r="T201" s="144" t="s">
        <v>5</v>
      </c>
      <c r="U201" s="42" t="s">
        <v>36</v>
      </c>
      <c r="V201" s="145">
        <v>0</v>
      </c>
      <c r="W201" s="145">
        <f>V201*K201</f>
        <v>0</v>
      </c>
      <c r="X201" s="145">
        <v>1</v>
      </c>
      <c r="Y201" s="145">
        <f>X201*K201</f>
        <v>4.5999999999999999E-2</v>
      </c>
      <c r="Z201" s="145">
        <v>0</v>
      </c>
      <c r="AA201" s="146">
        <f>Z201*K201</f>
        <v>0</v>
      </c>
      <c r="AR201" s="20" t="s">
        <v>156</v>
      </c>
      <c r="AT201" s="20" t="s">
        <v>223</v>
      </c>
      <c r="AU201" s="20" t="s">
        <v>91</v>
      </c>
      <c r="AY201" s="20" t="s">
        <v>126</v>
      </c>
      <c r="BE201" s="147">
        <f>IF(U201="základní",N201,0)</f>
        <v>0</v>
      </c>
      <c r="BF201" s="147">
        <f>IF(U201="snížená",N201,0)</f>
        <v>0</v>
      </c>
      <c r="BG201" s="147">
        <f>IF(U201="zákl. přenesená",N201,0)</f>
        <v>0</v>
      </c>
      <c r="BH201" s="147">
        <f>IF(U201="sníž. přenesená",N201,0)</f>
        <v>0</v>
      </c>
      <c r="BI201" s="147">
        <f>IF(U201="nulová",N201,0)</f>
        <v>0</v>
      </c>
      <c r="BJ201" s="20" t="s">
        <v>76</v>
      </c>
      <c r="BK201" s="147">
        <f>ROUND(L201*K201,2)</f>
        <v>0</v>
      </c>
      <c r="BL201" s="20" t="s">
        <v>131</v>
      </c>
      <c r="BM201" s="20" t="s">
        <v>310</v>
      </c>
    </row>
    <row r="202" spans="2:65" s="10" customFormat="1" ht="16.5" customHeight="1" x14ac:dyDescent="0.3">
      <c r="B202" s="148"/>
      <c r="C202" s="149"/>
      <c r="D202" s="149"/>
      <c r="E202" s="150" t="s">
        <v>5</v>
      </c>
      <c r="F202" s="224" t="s">
        <v>311</v>
      </c>
      <c r="G202" s="225"/>
      <c r="H202" s="225"/>
      <c r="I202" s="225"/>
      <c r="J202" s="149"/>
      <c r="K202" s="151">
        <v>4.5999999999999999E-2</v>
      </c>
      <c r="L202" s="149"/>
      <c r="M202" s="149"/>
      <c r="N202" s="149"/>
      <c r="O202" s="149"/>
      <c r="P202" s="149"/>
      <c r="Q202" s="149"/>
      <c r="R202" s="152"/>
      <c r="T202" s="153"/>
      <c r="U202" s="149"/>
      <c r="V202" s="149"/>
      <c r="W202" s="149"/>
      <c r="X202" s="149"/>
      <c r="Y202" s="149"/>
      <c r="Z202" s="149"/>
      <c r="AA202" s="154"/>
      <c r="AT202" s="155" t="s">
        <v>166</v>
      </c>
      <c r="AU202" s="155" t="s">
        <v>91</v>
      </c>
      <c r="AV202" s="10" t="s">
        <v>91</v>
      </c>
      <c r="AW202" s="10" t="s">
        <v>29</v>
      </c>
      <c r="AX202" s="10" t="s">
        <v>76</v>
      </c>
      <c r="AY202" s="155" t="s">
        <v>126</v>
      </c>
    </row>
    <row r="203" spans="2:65" s="1" customFormat="1" ht="25.5" customHeight="1" x14ac:dyDescent="0.3">
      <c r="B203" s="138"/>
      <c r="C203" s="164">
        <v>42</v>
      </c>
      <c r="D203" s="164" t="s">
        <v>223</v>
      </c>
      <c r="E203" s="165" t="s">
        <v>312</v>
      </c>
      <c r="F203" s="227" t="s">
        <v>313</v>
      </c>
      <c r="G203" s="227"/>
      <c r="H203" s="227"/>
      <c r="I203" s="227"/>
      <c r="J203" s="166" t="s">
        <v>226</v>
      </c>
      <c r="K203" s="167">
        <v>1.2E-2</v>
      </c>
      <c r="L203" s="228"/>
      <c r="M203" s="228"/>
      <c r="N203" s="229">
        <f>ROUND(L203*K203,2)</f>
        <v>0</v>
      </c>
      <c r="O203" s="223"/>
      <c r="P203" s="223"/>
      <c r="Q203" s="223"/>
      <c r="R203" s="143"/>
      <c r="T203" s="144" t="s">
        <v>5</v>
      </c>
      <c r="U203" s="42" t="s">
        <v>36</v>
      </c>
      <c r="V203" s="145">
        <v>0</v>
      </c>
      <c r="W203" s="145">
        <f>V203*K203</f>
        <v>0</v>
      </c>
      <c r="X203" s="145">
        <v>1</v>
      </c>
      <c r="Y203" s="145">
        <f>X203*K203</f>
        <v>1.2E-2</v>
      </c>
      <c r="Z203" s="145">
        <v>0</v>
      </c>
      <c r="AA203" s="146">
        <f>Z203*K203</f>
        <v>0</v>
      </c>
      <c r="AR203" s="20" t="s">
        <v>156</v>
      </c>
      <c r="AT203" s="20" t="s">
        <v>223</v>
      </c>
      <c r="AU203" s="20" t="s">
        <v>91</v>
      </c>
      <c r="AY203" s="20" t="s">
        <v>126</v>
      </c>
      <c r="BE203" s="147">
        <f>IF(U203="základní",N203,0)</f>
        <v>0</v>
      </c>
      <c r="BF203" s="147">
        <f>IF(U203="snížená",N203,0)</f>
        <v>0</v>
      </c>
      <c r="BG203" s="147">
        <f>IF(U203="zákl. přenesená",N203,0)</f>
        <v>0</v>
      </c>
      <c r="BH203" s="147">
        <f>IF(U203="sníž. přenesená",N203,0)</f>
        <v>0</v>
      </c>
      <c r="BI203" s="147">
        <f>IF(U203="nulová",N203,0)</f>
        <v>0</v>
      </c>
      <c r="BJ203" s="20" t="s">
        <v>76</v>
      </c>
      <c r="BK203" s="147">
        <f>ROUND(L203*K203,2)</f>
        <v>0</v>
      </c>
      <c r="BL203" s="20" t="s">
        <v>131</v>
      </c>
      <c r="BM203" s="20" t="s">
        <v>314</v>
      </c>
    </row>
    <row r="204" spans="2:65" s="10" customFormat="1" ht="16.5" customHeight="1" x14ac:dyDescent="0.3">
      <c r="B204" s="148"/>
      <c r="C204" s="149"/>
      <c r="D204" s="149"/>
      <c r="E204" s="150" t="s">
        <v>5</v>
      </c>
      <c r="F204" s="224" t="s">
        <v>315</v>
      </c>
      <c r="G204" s="225"/>
      <c r="H204" s="225"/>
      <c r="I204" s="225"/>
      <c r="J204" s="149"/>
      <c r="K204" s="151">
        <v>7.0000000000000001E-3</v>
      </c>
      <c r="L204" s="149"/>
      <c r="M204" s="149"/>
      <c r="N204" s="149"/>
      <c r="O204" s="149"/>
      <c r="P204" s="149"/>
      <c r="Q204" s="149"/>
      <c r="R204" s="152"/>
      <c r="T204" s="153"/>
      <c r="U204" s="149"/>
      <c r="V204" s="149"/>
      <c r="W204" s="149"/>
      <c r="X204" s="149"/>
      <c r="Y204" s="149"/>
      <c r="Z204" s="149"/>
      <c r="AA204" s="154"/>
      <c r="AT204" s="155" t="s">
        <v>166</v>
      </c>
      <c r="AU204" s="155" t="s">
        <v>91</v>
      </c>
      <c r="AV204" s="10" t="s">
        <v>91</v>
      </c>
      <c r="AW204" s="10" t="s">
        <v>29</v>
      </c>
      <c r="AX204" s="10" t="s">
        <v>71</v>
      </c>
      <c r="AY204" s="155" t="s">
        <v>126</v>
      </c>
    </row>
    <row r="205" spans="2:65" s="10" customFormat="1" ht="16.5" customHeight="1" x14ac:dyDescent="0.3">
      <c r="B205" s="148"/>
      <c r="C205" s="149"/>
      <c r="D205" s="149"/>
      <c r="E205" s="150" t="s">
        <v>5</v>
      </c>
      <c r="F205" s="234" t="s">
        <v>316</v>
      </c>
      <c r="G205" s="235"/>
      <c r="H205" s="235"/>
      <c r="I205" s="235"/>
      <c r="J205" s="149"/>
      <c r="K205" s="151">
        <v>5.0000000000000001E-3</v>
      </c>
      <c r="L205" s="149"/>
      <c r="M205" s="149"/>
      <c r="N205" s="149"/>
      <c r="O205" s="149"/>
      <c r="P205" s="149"/>
      <c r="Q205" s="149"/>
      <c r="R205" s="152"/>
      <c r="T205" s="153"/>
      <c r="U205" s="149"/>
      <c r="V205" s="149"/>
      <c r="W205" s="149"/>
      <c r="X205" s="149"/>
      <c r="Y205" s="149"/>
      <c r="Z205" s="149"/>
      <c r="AA205" s="154"/>
      <c r="AT205" s="155" t="s">
        <v>166</v>
      </c>
      <c r="AU205" s="155" t="s">
        <v>91</v>
      </c>
      <c r="AV205" s="10" t="s">
        <v>91</v>
      </c>
      <c r="AW205" s="10" t="s">
        <v>29</v>
      </c>
      <c r="AX205" s="10" t="s">
        <v>71</v>
      </c>
      <c r="AY205" s="155" t="s">
        <v>126</v>
      </c>
    </row>
    <row r="206" spans="2:65" s="11" customFormat="1" ht="16.5" customHeight="1" x14ac:dyDescent="0.3">
      <c r="B206" s="156"/>
      <c r="C206" s="157"/>
      <c r="D206" s="157"/>
      <c r="E206" s="158" t="s">
        <v>5</v>
      </c>
      <c r="F206" s="220" t="s">
        <v>183</v>
      </c>
      <c r="G206" s="221"/>
      <c r="H206" s="221"/>
      <c r="I206" s="221"/>
      <c r="J206" s="157"/>
      <c r="K206" s="159">
        <v>1.2E-2</v>
      </c>
      <c r="L206" s="157"/>
      <c r="M206" s="157"/>
      <c r="N206" s="157"/>
      <c r="O206" s="157"/>
      <c r="P206" s="157"/>
      <c r="Q206" s="157"/>
      <c r="R206" s="160"/>
      <c r="T206" s="161"/>
      <c r="U206" s="157"/>
      <c r="V206" s="157"/>
      <c r="W206" s="157"/>
      <c r="X206" s="157"/>
      <c r="Y206" s="157"/>
      <c r="Z206" s="157"/>
      <c r="AA206" s="162"/>
      <c r="AT206" s="163" t="s">
        <v>166</v>
      </c>
      <c r="AU206" s="163" t="s">
        <v>91</v>
      </c>
      <c r="AV206" s="11" t="s">
        <v>131</v>
      </c>
      <c r="AW206" s="11" t="s">
        <v>29</v>
      </c>
      <c r="AX206" s="11" t="s">
        <v>76</v>
      </c>
      <c r="AY206" s="163" t="s">
        <v>126</v>
      </c>
    </row>
    <row r="207" spans="2:65" s="1" customFormat="1" ht="25.5" customHeight="1" x14ac:dyDescent="0.3">
      <c r="B207" s="138"/>
      <c r="C207" s="164">
        <v>43</v>
      </c>
      <c r="D207" s="164" t="s">
        <v>223</v>
      </c>
      <c r="E207" s="165" t="s">
        <v>317</v>
      </c>
      <c r="F207" s="227" t="s">
        <v>318</v>
      </c>
      <c r="G207" s="227"/>
      <c r="H207" s="227"/>
      <c r="I207" s="227"/>
      <c r="J207" s="166" t="s">
        <v>226</v>
      </c>
      <c r="K207" s="167">
        <v>2E-3</v>
      </c>
      <c r="L207" s="228"/>
      <c r="M207" s="228"/>
      <c r="N207" s="229">
        <f>ROUND(L207*K207,2)</f>
        <v>0</v>
      </c>
      <c r="O207" s="223"/>
      <c r="P207" s="223"/>
      <c r="Q207" s="223"/>
      <c r="R207" s="143"/>
      <c r="T207" s="144" t="s">
        <v>5</v>
      </c>
      <c r="U207" s="42" t="s">
        <v>36</v>
      </c>
      <c r="V207" s="145">
        <v>0</v>
      </c>
      <c r="W207" s="145">
        <f>V207*K207</f>
        <v>0</v>
      </c>
      <c r="X207" s="145">
        <v>1</v>
      </c>
      <c r="Y207" s="145">
        <f>X207*K207</f>
        <v>2E-3</v>
      </c>
      <c r="Z207" s="145">
        <v>0</v>
      </c>
      <c r="AA207" s="146">
        <f>Z207*K207</f>
        <v>0</v>
      </c>
      <c r="AR207" s="20" t="s">
        <v>156</v>
      </c>
      <c r="AT207" s="20" t="s">
        <v>223</v>
      </c>
      <c r="AU207" s="20" t="s">
        <v>91</v>
      </c>
      <c r="AY207" s="20" t="s">
        <v>126</v>
      </c>
      <c r="BE207" s="147">
        <f>IF(U207="základní",N207,0)</f>
        <v>0</v>
      </c>
      <c r="BF207" s="147">
        <f>IF(U207="snížená",N207,0)</f>
        <v>0</v>
      </c>
      <c r="BG207" s="147">
        <f>IF(U207="zákl. přenesená",N207,0)</f>
        <v>0</v>
      </c>
      <c r="BH207" s="147">
        <f>IF(U207="sníž. přenesená",N207,0)</f>
        <v>0</v>
      </c>
      <c r="BI207" s="147">
        <f>IF(U207="nulová",N207,0)</f>
        <v>0</v>
      </c>
      <c r="BJ207" s="20" t="s">
        <v>76</v>
      </c>
      <c r="BK207" s="147">
        <f>ROUND(L207*K207,2)</f>
        <v>0</v>
      </c>
      <c r="BL207" s="20" t="s">
        <v>131</v>
      </c>
      <c r="BM207" s="20" t="s">
        <v>319</v>
      </c>
    </row>
    <row r="208" spans="2:65" s="10" customFormat="1" ht="16.5" customHeight="1" x14ac:dyDescent="0.3">
      <c r="B208" s="148"/>
      <c r="C208" s="149"/>
      <c r="D208" s="149"/>
      <c r="E208" s="150" t="s">
        <v>5</v>
      </c>
      <c r="F208" s="224" t="s">
        <v>320</v>
      </c>
      <c r="G208" s="225"/>
      <c r="H208" s="225"/>
      <c r="I208" s="225"/>
      <c r="J208" s="149"/>
      <c r="K208" s="151">
        <v>1E-3</v>
      </c>
      <c r="L208" s="149"/>
      <c r="M208" s="149"/>
      <c r="N208" s="149"/>
      <c r="O208" s="149"/>
      <c r="P208" s="149"/>
      <c r="Q208" s="149"/>
      <c r="R208" s="152"/>
      <c r="T208" s="153"/>
      <c r="U208" s="149"/>
      <c r="V208" s="149"/>
      <c r="W208" s="149"/>
      <c r="X208" s="149"/>
      <c r="Y208" s="149"/>
      <c r="Z208" s="149"/>
      <c r="AA208" s="154"/>
      <c r="AT208" s="155" t="s">
        <v>166</v>
      </c>
      <c r="AU208" s="155" t="s">
        <v>91</v>
      </c>
      <c r="AV208" s="10" t="s">
        <v>91</v>
      </c>
      <c r="AW208" s="10" t="s">
        <v>29</v>
      </c>
      <c r="AX208" s="10" t="s">
        <v>71</v>
      </c>
      <c r="AY208" s="155" t="s">
        <v>126</v>
      </c>
    </row>
    <row r="209" spans="2:65" s="10" customFormat="1" ht="16.5" customHeight="1" x14ac:dyDescent="0.3">
      <c r="B209" s="148"/>
      <c r="C209" s="149"/>
      <c r="D209" s="149"/>
      <c r="E209" s="150" t="s">
        <v>5</v>
      </c>
      <c r="F209" s="234" t="s">
        <v>321</v>
      </c>
      <c r="G209" s="235"/>
      <c r="H209" s="235"/>
      <c r="I209" s="235"/>
      <c r="J209" s="149"/>
      <c r="K209" s="151">
        <v>1E-3</v>
      </c>
      <c r="L209" s="149"/>
      <c r="M209" s="149"/>
      <c r="N209" s="149"/>
      <c r="O209" s="149"/>
      <c r="P209" s="149"/>
      <c r="Q209" s="149"/>
      <c r="R209" s="152"/>
      <c r="T209" s="153"/>
      <c r="U209" s="149"/>
      <c r="V209" s="149"/>
      <c r="W209" s="149"/>
      <c r="X209" s="149"/>
      <c r="Y209" s="149"/>
      <c r="Z209" s="149"/>
      <c r="AA209" s="154"/>
      <c r="AT209" s="155" t="s">
        <v>166</v>
      </c>
      <c r="AU209" s="155" t="s">
        <v>91</v>
      </c>
      <c r="AV209" s="10" t="s">
        <v>91</v>
      </c>
      <c r="AW209" s="10" t="s">
        <v>29</v>
      </c>
      <c r="AX209" s="10" t="s">
        <v>71</v>
      </c>
      <c r="AY209" s="155" t="s">
        <v>126</v>
      </c>
    </row>
    <row r="210" spans="2:65" s="11" customFormat="1" ht="16.5" customHeight="1" x14ac:dyDescent="0.3">
      <c r="B210" s="156"/>
      <c r="C210" s="157"/>
      <c r="D210" s="157"/>
      <c r="E210" s="158" t="s">
        <v>5</v>
      </c>
      <c r="F210" s="220" t="s">
        <v>183</v>
      </c>
      <c r="G210" s="221"/>
      <c r="H210" s="221"/>
      <c r="I210" s="221"/>
      <c r="J210" s="157"/>
      <c r="K210" s="159">
        <v>2E-3</v>
      </c>
      <c r="L210" s="157"/>
      <c r="M210" s="157"/>
      <c r="N210" s="157"/>
      <c r="O210" s="157"/>
      <c r="P210" s="157"/>
      <c r="Q210" s="157"/>
      <c r="R210" s="160"/>
      <c r="T210" s="161"/>
      <c r="U210" s="157"/>
      <c r="V210" s="157"/>
      <c r="W210" s="157"/>
      <c r="X210" s="157"/>
      <c r="Y210" s="157"/>
      <c r="Z210" s="157"/>
      <c r="AA210" s="162"/>
      <c r="AT210" s="163" t="s">
        <v>166</v>
      </c>
      <c r="AU210" s="163" t="s">
        <v>91</v>
      </c>
      <c r="AV210" s="11" t="s">
        <v>131</v>
      </c>
      <c r="AW210" s="11" t="s">
        <v>29</v>
      </c>
      <c r="AX210" s="11" t="s">
        <v>76</v>
      </c>
      <c r="AY210" s="163" t="s">
        <v>126</v>
      </c>
    </row>
    <row r="211" spans="2:65" s="9" customFormat="1" ht="29.85" customHeight="1" x14ac:dyDescent="0.3">
      <c r="B211" s="127"/>
      <c r="C211" s="128"/>
      <c r="D211" s="137" t="s">
        <v>103</v>
      </c>
      <c r="E211" s="137"/>
      <c r="F211" s="137"/>
      <c r="G211" s="137"/>
      <c r="H211" s="137"/>
      <c r="I211" s="137"/>
      <c r="J211" s="137"/>
      <c r="K211" s="137"/>
      <c r="L211" s="137"/>
      <c r="M211" s="137"/>
      <c r="N211" s="232">
        <f>BK211</f>
        <v>0</v>
      </c>
      <c r="O211" s="233"/>
      <c r="P211" s="233"/>
      <c r="Q211" s="233"/>
      <c r="R211" s="130"/>
      <c r="T211" s="131"/>
      <c r="U211" s="128"/>
      <c r="V211" s="128"/>
      <c r="W211" s="132">
        <f>SUM(W212:W222)</f>
        <v>670.17930000000001</v>
      </c>
      <c r="X211" s="128"/>
      <c r="Y211" s="132">
        <f>SUM(Y212:Y222)</f>
        <v>721.01735999999994</v>
      </c>
      <c r="Z211" s="128"/>
      <c r="AA211" s="133">
        <f>SUM(AA212:AA222)</f>
        <v>0</v>
      </c>
      <c r="AR211" s="134" t="s">
        <v>76</v>
      </c>
      <c r="AT211" s="135" t="s">
        <v>70</v>
      </c>
      <c r="AU211" s="135" t="s">
        <v>76</v>
      </c>
      <c r="AY211" s="134" t="s">
        <v>126</v>
      </c>
      <c r="BK211" s="136">
        <f>SUM(BK212:BK222)</f>
        <v>0</v>
      </c>
    </row>
    <row r="212" spans="2:65" s="1" customFormat="1" ht="25.5" customHeight="1" x14ac:dyDescent="0.3">
      <c r="B212" s="138"/>
      <c r="C212" s="139">
        <v>44</v>
      </c>
      <c r="D212" s="139" t="s">
        <v>127</v>
      </c>
      <c r="E212" s="140" t="s">
        <v>322</v>
      </c>
      <c r="F212" s="219" t="s">
        <v>323</v>
      </c>
      <c r="G212" s="219"/>
      <c r="H212" s="219"/>
      <c r="I212" s="219"/>
      <c r="J212" s="141" t="s">
        <v>163</v>
      </c>
      <c r="K212" s="142">
        <v>12.6</v>
      </c>
      <c r="L212" s="222"/>
      <c r="M212" s="222"/>
      <c r="N212" s="223">
        <f>ROUND(L212*K212,2)</f>
        <v>0</v>
      </c>
      <c r="O212" s="223"/>
      <c r="P212" s="223"/>
      <c r="Q212" s="223"/>
      <c r="R212" s="143"/>
      <c r="T212" s="144" t="s">
        <v>5</v>
      </c>
      <c r="U212" s="42" t="s">
        <v>36</v>
      </c>
      <c r="V212" s="145">
        <v>1.3029999999999999</v>
      </c>
      <c r="W212" s="145">
        <f>V212*K212</f>
        <v>16.4178</v>
      </c>
      <c r="X212" s="145">
        <v>0</v>
      </c>
      <c r="Y212" s="145">
        <f>X212*K212</f>
        <v>0</v>
      </c>
      <c r="Z212" s="145">
        <v>0</v>
      </c>
      <c r="AA212" s="146">
        <f>Z212*K212</f>
        <v>0</v>
      </c>
      <c r="AR212" s="20" t="s">
        <v>131</v>
      </c>
      <c r="AT212" s="20" t="s">
        <v>127</v>
      </c>
      <c r="AU212" s="20" t="s">
        <v>91</v>
      </c>
      <c r="AY212" s="20" t="s">
        <v>126</v>
      </c>
      <c r="BE212" s="147">
        <f>IF(U212="základní",N212,0)</f>
        <v>0</v>
      </c>
      <c r="BF212" s="147">
        <f>IF(U212="snížená",N212,0)</f>
        <v>0</v>
      </c>
      <c r="BG212" s="147">
        <f>IF(U212="zákl. přenesená",N212,0)</f>
        <v>0</v>
      </c>
      <c r="BH212" s="147">
        <f>IF(U212="sníž. přenesená",N212,0)</f>
        <v>0</v>
      </c>
      <c r="BI212" s="147">
        <f>IF(U212="nulová",N212,0)</f>
        <v>0</v>
      </c>
      <c r="BJ212" s="20" t="s">
        <v>76</v>
      </c>
      <c r="BK212" s="147">
        <f>ROUND(L212*K212,2)</f>
        <v>0</v>
      </c>
      <c r="BL212" s="20" t="s">
        <v>131</v>
      </c>
      <c r="BM212" s="20" t="s">
        <v>324</v>
      </c>
    </row>
    <row r="213" spans="2:65" s="10" customFormat="1" ht="25.5" customHeight="1" x14ac:dyDescent="0.3">
      <c r="B213" s="148"/>
      <c r="C213" s="149"/>
      <c r="D213" s="149"/>
      <c r="E213" s="150" t="s">
        <v>5</v>
      </c>
      <c r="F213" s="224" t="s">
        <v>325</v>
      </c>
      <c r="G213" s="225"/>
      <c r="H213" s="225"/>
      <c r="I213" s="225"/>
      <c r="J213" s="149"/>
      <c r="K213" s="151">
        <v>12.6</v>
      </c>
      <c r="L213" s="149"/>
      <c r="M213" s="149"/>
      <c r="N213" s="149"/>
      <c r="O213" s="149"/>
      <c r="P213" s="149"/>
      <c r="Q213" s="149"/>
      <c r="R213" s="152"/>
      <c r="T213" s="153"/>
      <c r="U213" s="149"/>
      <c r="V213" s="149"/>
      <c r="W213" s="149"/>
      <c r="X213" s="149"/>
      <c r="Y213" s="149"/>
      <c r="Z213" s="149"/>
      <c r="AA213" s="154"/>
      <c r="AT213" s="155" t="s">
        <v>166</v>
      </c>
      <c r="AU213" s="155" t="s">
        <v>91</v>
      </c>
      <c r="AV213" s="10" t="s">
        <v>91</v>
      </c>
      <c r="AW213" s="10" t="s">
        <v>29</v>
      </c>
      <c r="AX213" s="10" t="s">
        <v>76</v>
      </c>
      <c r="AY213" s="155" t="s">
        <v>126</v>
      </c>
    </row>
    <row r="214" spans="2:65" s="1" customFormat="1" ht="38.25" customHeight="1" x14ac:dyDescent="0.3">
      <c r="B214" s="138"/>
      <c r="C214" s="139">
        <v>45</v>
      </c>
      <c r="D214" s="139" t="s">
        <v>127</v>
      </c>
      <c r="E214" s="140" t="s">
        <v>326</v>
      </c>
      <c r="F214" s="219" t="s">
        <v>327</v>
      </c>
      <c r="G214" s="219"/>
      <c r="H214" s="219"/>
      <c r="I214" s="219"/>
      <c r="J214" s="141" t="s">
        <v>163</v>
      </c>
      <c r="K214" s="142">
        <v>60</v>
      </c>
      <c r="L214" s="222"/>
      <c r="M214" s="222"/>
      <c r="N214" s="223">
        <f>ROUND(L214*K214,2)</f>
        <v>0</v>
      </c>
      <c r="O214" s="223"/>
      <c r="P214" s="223"/>
      <c r="Q214" s="223"/>
      <c r="R214" s="143"/>
      <c r="T214" s="144" t="s">
        <v>5</v>
      </c>
      <c r="U214" s="42" t="s">
        <v>36</v>
      </c>
      <c r="V214" s="145">
        <v>4.82</v>
      </c>
      <c r="W214" s="145">
        <f>V214*K214</f>
        <v>289.20000000000005</v>
      </c>
      <c r="X214" s="145">
        <v>2.1080000000000001</v>
      </c>
      <c r="Y214" s="145">
        <f>X214*K214</f>
        <v>126.48</v>
      </c>
      <c r="Z214" s="145">
        <v>0</v>
      </c>
      <c r="AA214" s="146">
        <f>Z214*K214</f>
        <v>0</v>
      </c>
      <c r="AR214" s="20" t="s">
        <v>131</v>
      </c>
      <c r="AT214" s="20" t="s">
        <v>127</v>
      </c>
      <c r="AU214" s="20" t="s">
        <v>91</v>
      </c>
      <c r="AY214" s="20" t="s">
        <v>126</v>
      </c>
      <c r="BE214" s="147">
        <f>IF(U214="základní",N214,0)</f>
        <v>0</v>
      </c>
      <c r="BF214" s="147">
        <f>IF(U214="snížená",N214,0)</f>
        <v>0</v>
      </c>
      <c r="BG214" s="147">
        <f>IF(U214="zákl. přenesená",N214,0)</f>
        <v>0</v>
      </c>
      <c r="BH214" s="147">
        <f>IF(U214="sníž. přenesená",N214,0)</f>
        <v>0</v>
      </c>
      <c r="BI214" s="147">
        <f>IF(U214="nulová",N214,0)</f>
        <v>0</v>
      </c>
      <c r="BJ214" s="20" t="s">
        <v>76</v>
      </c>
      <c r="BK214" s="147">
        <f>ROUND(L214*K214,2)</f>
        <v>0</v>
      </c>
      <c r="BL214" s="20" t="s">
        <v>131</v>
      </c>
      <c r="BM214" s="20" t="s">
        <v>328</v>
      </c>
    </row>
    <row r="215" spans="2:65" s="10" customFormat="1" ht="16.5" customHeight="1" x14ac:dyDescent="0.3">
      <c r="B215" s="148"/>
      <c r="C215" s="149"/>
      <c r="D215" s="149"/>
      <c r="E215" s="150" t="s">
        <v>5</v>
      </c>
      <c r="F215" s="224" t="s">
        <v>329</v>
      </c>
      <c r="G215" s="225"/>
      <c r="H215" s="225"/>
      <c r="I215" s="225"/>
      <c r="J215" s="149"/>
      <c r="K215" s="151">
        <v>60</v>
      </c>
      <c r="L215" s="149"/>
      <c r="M215" s="149"/>
      <c r="N215" s="149"/>
      <c r="O215" s="149"/>
      <c r="P215" s="149"/>
      <c r="Q215" s="149"/>
      <c r="R215" s="152"/>
      <c r="T215" s="153"/>
      <c r="U215" s="149"/>
      <c r="V215" s="149"/>
      <c r="W215" s="149"/>
      <c r="X215" s="149"/>
      <c r="Y215" s="149"/>
      <c r="Z215" s="149"/>
      <c r="AA215" s="154"/>
      <c r="AT215" s="155" t="s">
        <v>166</v>
      </c>
      <c r="AU215" s="155" t="s">
        <v>91</v>
      </c>
      <c r="AV215" s="10" t="s">
        <v>91</v>
      </c>
      <c r="AW215" s="10" t="s">
        <v>29</v>
      </c>
      <c r="AX215" s="10" t="s">
        <v>76</v>
      </c>
      <c r="AY215" s="155" t="s">
        <v>126</v>
      </c>
    </row>
    <row r="216" spans="2:65" s="1" customFormat="1" ht="16.5" customHeight="1" x14ac:dyDescent="0.3">
      <c r="B216" s="138"/>
      <c r="C216" s="164">
        <v>46</v>
      </c>
      <c r="D216" s="164" t="s">
        <v>223</v>
      </c>
      <c r="E216" s="165" t="s">
        <v>330</v>
      </c>
      <c r="F216" s="227" t="s">
        <v>331</v>
      </c>
      <c r="G216" s="227"/>
      <c r="H216" s="227"/>
      <c r="I216" s="227"/>
      <c r="J216" s="166" t="s">
        <v>226</v>
      </c>
      <c r="K216" s="167">
        <v>6</v>
      </c>
      <c r="L216" s="228"/>
      <c r="M216" s="228"/>
      <c r="N216" s="229">
        <f>ROUND(L216*K216,2)</f>
        <v>0</v>
      </c>
      <c r="O216" s="223"/>
      <c r="P216" s="223"/>
      <c r="Q216" s="223"/>
      <c r="R216" s="143"/>
      <c r="T216" s="144" t="s">
        <v>5</v>
      </c>
      <c r="U216" s="42" t="s">
        <v>36</v>
      </c>
      <c r="V216" s="145">
        <v>0</v>
      </c>
      <c r="W216" s="145">
        <f>V216*K216</f>
        <v>0</v>
      </c>
      <c r="X216" s="145">
        <v>1</v>
      </c>
      <c r="Y216" s="145">
        <f>X216*K216</f>
        <v>6</v>
      </c>
      <c r="Z216" s="145">
        <v>0</v>
      </c>
      <c r="AA216" s="146">
        <f>Z216*K216</f>
        <v>0</v>
      </c>
      <c r="AR216" s="20" t="s">
        <v>156</v>
      </c>
      <c r="AT216" s="20" t="s">
        <v>223</v>
      </c>
      <c r="AU216" s="20" t="s">
        <v>91</v>
      </c>
      <c r="AY216" s="20" t="s">
        <v>126</v>
      </c>
      <c r="BE216" s="147">
        <f>IF(U216="základní",N216,0)</f>
        <v>0</v>
      </c>
      <c r="BF216" s="147">
        <f>IF(U216="snížená",N216,0)</f>
        <v>0</v>
      </c>
      <c r="BG216" s="147">
        <f>IF(U216="zákl. přenesená",N216,0)</f>
        <v>0</v>
      </c>
      <c r="BH216" s="147">
        <f>IF(U216="sníž. přenesená",N216,0)</f>
        <v>0</v>
      </c>
      <c r="BI216" s="147">
        <f>IF(U216="nulová",N216,0)</f>
        <v>0</v>
      </c>
      <c r="BJ216" s="20" t="s">
        <v>76</v>
      </c>
      <c r="BK216" s="147">
        <f>ROUND(L216*K216,2)</f>
        <v>0</v>
      </c>
      <c r="BL216" s="20" t="s">
        <v>131</v>
      </c>
      <c r="BM216" s="20" t="s">
        <v>332</v>
      </c>
    </row>
    <row r="217" spans="2:65" s="10" customFormat="1" ht="16.5" customHeight="1" x14ac:dyDescent="0.3">
      <c r="B217" s="148"/>
      <c r="C217" s="149"/>
      <c r="D217" s="149"/>
      <c r="E217" s="150" t="s">
        <v>5</v>
      </c>
      <c r="F217" s="224" t="s">
        <v>333</v>
      </c>
      <c r="G217" s="225"/>
      <c r="H217" s="225"/>
      <c r="I217" s="225"/>
      <c r="J217" s="149"/>
      <c r="K217" s="151">
        <v>6</v>
      </c>
      <c r="L217" s="149"/>
      <c r="M217" s="149"/>
      <c r="N217" s="149"/>
      <c r="O217" s="149"/>
      <c r="P217" s="149"/>
      <c r="Q217" s="149"/>
      <c r="R217" s="152"/>
      <c r="T217" s="153"/>
      <c r="U217" s="149"/>
      <c r="V217" s="149"/>
      <c r="W217" s="149"/>
      <c r="X217" s="149"/>
      <c r="Y217" s="149"/>
      <c r="Z217" s="149"/>
      <c r="AA217" s="154"/>
      <c r="AT217" s="155" t="s">
        <v>166</v>
      </c>
      <c r="AU217" s="155" t="s">
        <v>91</v>
      </c>
      <c r="AV217" s="10" t="s">
        <v>91</v>
      </c>
      <c r="AW217" s="10" t="s">
        <v>29</v>
      </c>
      <c r="AX217" s="10" t="s">
        <v>76</v>
      </c>
      <c r="AY217" s="155" t="s">
        <v>126</v>
      </c>
    </row>
    <row r="218" spans="2:65" s="1" customFormat="1" ht="38.25" customHeight="1" x14ac:dyDescent="0.3">
      <c r="B218" s="138"/>
      <c r="C218" s="139">
        <v>47</v>
      </c>
      <c r="D218" s="139" t="s">
        <v>127</v>
      </c>
      <c r="E218" s="140" t="s">
        <v>334</v>
      </c>
      <c r="F218" s="219" t="s">
        <v>335</v>
      </c>
      <c r="G218" s="219"/>
      <c r="H218" s="219"/>
      <c r="I218" s="219"/>
      <c r="J218" s="141" t="s">
        <v>163</v>
      </c>
      <c r="K218" s="142">
        <v>1.7</v>
      </c>
      <c r="L218" s="222"/>
      <c r="M218" s="222"/>
      <c r="N218" s="223">
        <f>ROUND(L218*K218,2)</f>
        <v>0</v>
      </c>
      <c r="O218" s="223"/>
      <c r="P218" s="223"/>
      <c r="Q218" s="223"/>
      <c r="R218" s="143"/>
      <c r="T218" s="144" t="s">
        <v>5</v>
      </c>
      <c r="U218" s="42" t="s">
        <v>36</v>
      </c>
      <c r="V218" s="145">
        <v>0.57499999999999996</v>
      </c>
      <c r="W218" s="145">
        <f>V218*K218</f>
        <v>0.97749999999999992</v>
      </c>
      <c r="X218" s="145">
        <v>2.13408</v>
      </c>
      <c r="Y218" s="145">
        <f>X218*K218</f>
        <v>3.627936</v>
      </c>
      <c r="Z218" s="145">
        <v>0</v>
      </c>
      <c r="AA218" s="146">
        <f>Z218*K218</f>
        <v>0</v>
      </c>
      <c r="AR218" s="20" t="s">
        <v>131</v>
      </c>
      <c r="AT218" s="20" t="s">
        <v>127</v>
      </c>
      <c r="AU218" s="20" t="s">
        <v>91</v>
      </c>
      <c r="AY218" s="20" t="s">
        <v>126</v>
      </c>
      <c r="BE218" s="147">
        <f>IF(U218="základní",N218,0)</f>
        <v>0</v>
      </c>
      <c r="BF218" s="147">
        <f>IF(U218="snížená",N218,0)</f>
        <v>0</v>
      </c>
      <c r="BG218" s="147">
        <f>IF(U218="zákl. přenesená",N218,0)</f>
        <v>0</v>
      </c>
      <c r="BH218" s="147">
        <f>IF(U218="sníž. přenesená",N218,0)</f>
        <v>0</v>
      </c>
      <c r="BI218" s="147">
        <f>IF(U218="nulová",N218,0)</f>
        <v>0</v>
      </c>
      <c r="BJ218" s="20" t="s">
        <v>76</v>
      </c>
      <c r="BK218" s="147">
        <f>ROUND(L218*K218,2)</f>
        <v>0</v>
      </c>
      <c r="BL218" s="20" t="s">
        <v>131</v>
      </c>
      <c r="BM218" s="20" t="s">
        <v>336</v>
      </c>
    </row>
    <row r="219" spans="2:65" s="1" customFormat="1" ht="38.25" customHeight="1" x14ac:dyDescent="0.3">
      <c r="B219" s="138"/>
      <c r="C219" s="139">
        <v>48</v>
      </c>
      <c r="D219" s="139" t="s">
        <v>127</v>
      </c>
      <c r="E219" s="140" t="s">
        <v>337</v>
      </c>
      <c r="F219" s="219" t="s">
        <v>338</v>
      </c>
      <c r="G219" s="219"/>
      <c r="H219" s="219"/>
      <c r="I219" s="219"/>
      <c r="J219" s="141" t="s">
        <v>163</v>
      </c>
      <c r="K219" s="142">
        <v>240.3</v>
      </c>
      <c r="L219" s="222"/>
      <c r="M219" s="222"/>
      <c r="N219" s="223">
        <f>ROUND(L219*K219,2)</f>
        <v>0</v>
      </c>
      <c r="O219" s="223"/>
      <c r="P219" s="223"/>
      <c r="Q219" s="223"/>
      <c r="R219" s="143"/>
      <c r="T219" s="144" t="s">
        <v>5</v>
      </c>
      <c r="U219" s="42" t="s">
        <v>36</v>
      </c>
      <c r="V219" s="145">
        <v>0.57499999999999996</v>
      </c>
      <c r="W219" s="145">
        <f>V219*K219</f>
        <v>138.17249999999999</v>
      </c>
      <c r="X219" s="145">
        <v>2.4340799999999998</v>
      </c>
      <c r="Y219" s="145">
        <f>X219*K219</f>
        <v>584.90942399999994</v>
      </c>
      <c r="Z219" s="145">
        <v>0</v>
      </c>
      <c r="AA219" s="146">
        <f>Z219*K219</f>
        <v>0</v>
      </c>
      <c r="AR219" s="20" t="s">
        <v>131</v>
      </c>
      <c r="AT219" s="20" t="s">
        <v>127</v>
      </c>
      <c r="AU219" s="20" t="s">
        <v>91</v>
      </c>
      <c r="AY219" s="20" t="s">
        <v>126</v>
      </c>
      <c r="BE219" s="147">
        <f>IF(U219="základní",N219,0)</f>
        <v>0</v>
      </c>
      <c r="BF219" s="147">
        <f>IF(U219="snížená",N219,0)</f>
        <v>0</v>
      </c>
      <c r="BG219" s="147">
        <f>IF(U219="zákl. přenesená",N219,0)</f>
        <v>0</v>
      </c>
      <c r="BH219" s="147">
        <f>IF(U219="sníž. přenesená",N219,0)</f>
        <v>0</v>
      </c>
      <c r="BI219" s="147">
        <f>IF(U219="nulová",N219,0)</f>
        <v>0</v>
      </c>
      <c r="BJ219" s="20" t="s">
        <v>76</v>
      </c>
      <c r="BK219" s="147">
        <f>ROUND(L219*K219,2)</f>
        <v>0</v>
      </c>
      <c r="BL219" s="20" t="s">
        <v>131</v>
      </c>
      <c r="BM219" s="20" t="s">
        <v>339</v>
      </c>
    </row>
    <row r="220" spans="2:65" s="10" customFormat="1" ht="16.5" customHeight="1" x14ac:dyDescent="0.3">
      <c r="B220" s="148"/>
      <c r="C220" s="149"/>
      <c r="D220" s="149"/>
      <c r="E220" s="150" t="s">
        <v>5</v>
      </c>
      <c r="F220" s="224" t="s">
        <v>340</v>
      </c>
      <c r="G220" s="225"/>
      <c r="H220" s="225"/>
      <c r="I220" s="225"/>
      <c r="J220" s="149"/>
      <c r="K220" s="151">
        <v>240.3</v>
      </c>
      <c r="L220" s="149"/>
      <c r="M220" s="149"/>
      <c r="N220" s="149"/>
      <c r="O220" s="149"/>
      <c r="P220" s="149"/>
      <c r="Q220" s="149"/>
      <c r="R220" s="152"/>
      <c r="T220" s="153"/>
      <c r="U220" s="149"/>
      <c r="V220" s="149"/>
      <c r="W220" s="149"/>
      <c r="X220" s="149"/>
      <c r="Y220" s="149"/>
      <c r="Z220" s="149"/>
      <c r="AA220" s="154"/>
      <c r="AT220" s="155" t="s">
        <v>166</v>
      </c>
      <c r="AU220" s="155" t="s">
        <v>91</v>
      </c>
      <c r="AV220" s="10" t="s">
        <v>91</v>
      </c>
      <c r="AW220" s="10" t="s">
        <v>29</v>
      </c>
      <c r="AX220" s="10" t="s">
        <v>76</v>
      </c>
      <c r="AY220" s="155" t="s">
        <v>126</v>
      </c>
    </row>
    <row r="221" spans="2:65" s="1" customFormat="1" ht="25.5" customHeight="1" x14ac:dyDescent="0.3">
      <c r="B221" s="138"/>
      <c r="C221" s="139">
        <v>49</v>
      </c>
      <c r="D221" s="139" t="s">
        <v>127</v>
      </c>
      <c r="E221" s="140" t="s">
        <v>341</v>
      </c>
      <c r="F221" s="219" t="s">
        <v>342</v>
      </c>
      <c r="G221" s="219"/>
      <c r="H221" s="219"/>
      <c r="I221" s="219"/>
      <c r="J221" s="141" t="s">
        <v>130</v>
      </c>
      <c r="K221" s="142">
        <v>392.02</v>
      </c>
      <c r="L221" s="222"/>
      <c r="M221" s="222"/>
      <c r="N221" s="223">
        <f>ROUND(L221*K221,2)</f>
        <v>0</v>
      </c>
      <c r="O221" s="223"/>
      <c r="P221" s="223"/>
      <c r="Q221" s="223"/>
      <c r="R221" s="143"/>
      <c r="T221" s="144" t="s">
        <v>5</v>
      </c>
      <c r="U221" s="42" t="s">
        <v>36</v>
      </c>
      <c r="V221" s="145">
        <v>0.57499999999999996</v>
      </c>
      <c r="W221" s="145">
        <f>V221*K221</f>
        <v>225.41149999999996</v>
      </c>
      <c r="X221" s="145">
        <v>0</v>
      </c>
      <c r="Y221" s="145">
        <f>X221*K221</f>
        <v>0</v>
      </c>
      <c r="Z221" s="145">
        <v>0</v>
      </c>
      <c r="AA221" s="146">
        <f>Z221*K221</f>
        <v>0</v>
      </c>
      <c r="AR221" s="20" t="s">
        <v>131</v>
      </c>
      <c r="AT221" s="20" t="s">
        <v>127</v>
      </c>
      <c r="AU221" s="20" t="s">
        <v>91</v>
      </c>
      <c r="AY221" s="20" t="s">
        <v>126</v>
      </c>
      <c r="BE221" s="147">
        <f>IF(U221="základní",N221,0)</f>
        <v>0</v>
      </c>
      <c r="BF221" s="147">
        <f>IF(U221="snížená",N221,0)</f>
        <v>0</v>
      </c>
      <c r="BG221" s="147">
        <f>IF(U221="zákl. přenesená",N221,0)</f>
        <v>0</v>
      </c>
      <c r="BH221" s="147">
        <f>IF(U221="sníž. přenesená",N221,0)</f>
        <v>0</v>
      </c>
      <c r="BI221" s="147">
        <f>IF(U221="nulová",N221,0)</f>
        <v>0</v>
      </c>
      <c r="BJ221" s="20" t="s">
        <v>76</v>
      </c>
      <c r="BK221" s="147">
        <f>ROUND(L221*K221,2)</f>
        <v>0</v>
      </c>
      <c r="BL221" s="20" t="s">
        <v>131</v>
      </c>
      <c r="BM221" s="20" t="s">
        <v>343</v>
      </c>
    </row>
    <row r="222" spans="2:65" s="10" customFormat="1" ht="16.5" customHeight="1" x14ac:dyDescent="0.3">
      <c r="B222" s="148"/>
      <c r="C222" s="149"/>
      <c r="D222" s="149"/>
      <c r="E222" s="150" t="s">
        <v>5</v>
      </c>
      <c r="F222" s="224" t="s">
        <v>344</v>
      </c>
      <c r="G222" s="225"/>
      <c r="H222" s="225"/>
      <c r="I222" s="225"/>
      <c r="J222" s="149"/>
      <c r="K222" s="151">
        <v>392.02</v>
      </c>
      <c r="L222" s="149"/>
      <c r="M222" s="149"/>
      <c r="N222" s="149"/>
      <c r="O222" s="149"/>
      <c r="P222" s="149"/>
      <c r="Q222" s="149"/>
      <c r="R222" s="152"/>
      <c r="T222" s="153"/>
      <c r="U222" s="149"/>
      <c r="V222" s="149"/>
      <c r="W222" s="149"/>
      <c r="X222" s="149"/>
      <c r="Y222" s="149"/>
      <c r="Z222" s="149"/>
      <c r="AA222" s="154"/>
      <c r="AT222" s="155" t="s">
        <v>166</v>
      </c>
      <c r="AU222" s="155" t="s">
        <v>91</v>
      </c>
      <c r="AV222" s="10" t="s">
        <v>91</v>
      </c>
      <c r="AW222" s="10" t="s">
        <v>29</v>
      </c>
      <c r="AX222" s="10" t="s">
        <v>76</v>
      </c>
      <c r="AY222" s="155" t="s">
        <v>126</v>
      </c>
    </row>
    <row r="223" spans="2:65" s="9" customFormat="1" ht="29.85" customHeight="1" x14ac:dyDescent="0.3">
      <c r="B223" s="127"/>
      <c r="C223" s="128"/>
      <c r="D223" s="137" t="s">
        <v>104</v>
      </c>
      <c r="E223" s="137"/>
      <c r="F223" s="137"/>
      <c r="G223" s="137"/>
      <c r="H223" s="137"/>
      <c r="I223" s="137"/>
      <c r="J223" s="137"/>
      <c r="K223" s="137"/>
      <c r="L223" s="137"/>
      <c r="M223" s="137"/>
      <c r="N223" s="232">
        <f>BK223</f>
        <v>0</v>
      </c>
      <c r="O223" s="233"/>
      <c r="P223" s="233"/>
      <c r="Q223" s="233"/>
      <c r="R223" s="130"/>
      <c r="T223" s="131"/>
      <c r="U223" s="128"/>
      <c r="V223" s="128"/>
      <c r="W223" s="132">
        <f>SUM(W224:W227)</f>
        <v>37.872799999999998</v>
      </c>
      <c r="X223" s="128"/>
      <c r="Y223" s="132">
        <f>SUM(Y224:Y227)</f>
        <v>7.1050000000000004</v>
      </c>
      <c r="Z223" s="128"/>
      <c r="AA223" s="133">
        <f>SUM(AA224:AA227)</f>
        <v>0</v>
      </c>
      <c r="AR223" s="134" t="s">
        <v>76</v>
      </c>
      <c r="AT223" s="135" t="s">
        <v>70</v>
      </c>
      <c r="AU223" s="135" t="s">
        <v>76</v>
      </c>
      <c r="AY223" s="134" t="s">
        <v>126</v>
      </c>
      <c r="BK223" s="136">
        <f>SUM(BK224:BK227)</f>
        <v>0</v>
      </c>
    </row>
    <row r="224" spans="2:65" s="1" customFormat="1" ht="25.5" customHeight="1" x14ac:dyDescent="0.3">
      <c r="B224" s="138"/>
      <c r="C224" s="175">
        <v>50</v>
      </c>
      <c r="D224" s="139" t="s">
        <v>127</v>
      </c>
      <c r="E224" s="140" t="s">
        <v>345</v>
      </c>
      <c r="F224" s="219" t="s">
        <v>346</v>
      </c>
      <c r="G224" s="219"/>
      <c r="H224" s="219"/>
      <c r="I224" s="219"/>
      <c r="J224" s="141" t="s">
        <v>175</v>
      </c>
      <c r="K224" s="142">
        <v>70</v>
      </c>
      <c r="L224" s="222"/>
      <c r="M224" s="222"/>
      <c r="N224" s="223">
        <f>ROUND(L224*K224,2)</f>
        <v>0</v>
      </c>
      <c r="O224" s="223"/>
      <c r="P224" s="223"/>
      <c r="Q224" s="223"/>
      <c r="R224" s="143"/>
      <c r="T224" s="144" t="s">
        <v>5</v>
      </c>
      <c r="U224" s="42" t="s">
        <v>36</v>
      </c>
      <c r="V224" s="145">
        <v>0.33</v>
      </c>
      <c r="W224" s="145">
        <f>V224*K224</f>
        <v>23.1</v>
      </c>
      <c r="X224" s="145">
        <v>0</v>
      </c>
      <c r="Y224" s="145">
        <f>X224*K224</f>
        <v>0</v>
      </c>
      <c r="Z224" s="145">
        <v>0</v>
      </c>
      <c r="AA224" s="146">
        <f>Z224*K224</f>
        <v>0</v>
      </c>
      <c r="AR224" s="20" t="s">
        <v>131</v>
      </c>
      <c r="AT224" s="20" t="s">
        <v>127</v>
      </c>
      <c r="AU224" s="20" t="s">
        <v>91</v>
      </c>
      <c r="AY224" s="20" t="s">
        <v>126</v>
      </c>
      <c r="BE224" s="147">
        <f>IF(U224="základní",N224,0)</f>
        <v>0</v>
      </c>
      <c r="BF224" s="147">
        <f>IF(U224="snížená",N224,0)</f>
        <v>0</v>
      </c>
      <c r="BG224" s="147">
        <f>IF(U224="zákl. přenesená",N224,0)</f>
        <v>0</v>
      </c>
      <c r="BH224" s="147">
        <f>IF(U224="sníž. přenesená",N224,0)</f>
        <v>0</v>
      </c>
      <c r="BI224" s="147">
        <f>IF(U224="nulová",N224,0)</f>
        <v>0</v>
      </c>
      <c r="BJ224" s="20" t="s">
        <v>76</v>
      </c>
      <c r="BK224" s="147">
        <f>ROUND(L224*K224,2)</f>
        <v>0</v>
      </c>
      <c r="BL224" s="20" t="s">
        <v>131</v>
      </c>
      <c r="BM224" s="20" t="s">
        <v>347</v>
      </c>
    </row>
    <row r="225" spans="2:65" s="1" customFormat="1" ht="16.5" customHeight="1" x14ac:dyDescent="0.3">
      <c r="B225" s="138"/>
      <c r="C225" s="180">
        <v>51</v>
      </c>
      <c r="D225" s="164" t="s">
        <v>223</v>
      </c>
      <c r="E225" s="165" t="s">
        <v>348</v>
      </c>
      <c r="F225" s="227" t="s">
        <v>349</v>
      </c>
      <c r="G225" s="227"/>
      <c r="H225" s="227"/>
      <c r="I225" s="227"/>
      <c r="J225" s="166" t="s">
        <v>175</v>
      </c>
      <c r="K225" s="167">
        <v>70</v>
      </c>
      <c r="L225" s="228"/>
      <c r="M225" s="228"/>
      <c r="N225" s="229">
        <f>ROUND(L225*K225,2)</f>
        <v>0</v>
      </c>
      <c r="O225" s="223"/>
      <c r="P225" s="223"/>
      <c r="Q225" s="223"/>
      <c r="R225" s="143"/>
      <c r="T225" s="144" t="s">
        <v>5</v>
      </c>
      <c r="U225" s="42" t="s">
        <v>36</v>
      </c>
      <c r="V225" s="145">
        <v>0</v>
      </c>
      <c r="W225" s="145">
        <f>V225*K225</f>
        <v>0</v>
      </c>
      <c r="X225" s="145">
        <v>0.10150000000000001</v>
      </c>
      <c r="Y225" s="145">
        <f>X225*K225</f>
        <v>7.1050000000000004</v>
      </c>
      <c r="Z225" s="145">
        <v>0</v>
      </c>
      <c r="AA225" s="146">
        <f>Z225*K225</f>
        <v>0</v>
      </c>
      <c r="AR225" s="20" t="s">
        <v>156</v>
      </c>
      <c r="AT225" s="20" t="s">
        <v>223</v>
      </c>
      <c r="AU225" s="20" t="s">
        <v>91</v>
      </c>
      <c r="AY225" s="20" t="s">
        <v>126</v>
      </c>
      <c r="BE225" s="147">
        <f>IF(U225="základní",N225,0)</f>
        <v>0</v>
      </c>
      <c r="BF225" s="147">
        <f>IF(U225="snížená",N225,0)</f>
        <v>0</v>
      </c>
      <c r="BG225" s="147">
        <f>IF(U225="zákl. přenesená",N225,0)</f>
        <v>0</v>
      </c>
      <c r="BH225" s="147">
        <f>IF(U225="sníž. přenesená",N225,0)</f>
        <v>0</v>
      </c>
      <c r="BI225" s="147">
        <f>IF(U225="nulová",N225,0)</f>
        <v>0</v>
      </c>
      <c r="BJ225" s="20" t="s">
        <v>76</v>
      </c>
      <c r="BK225" s="147">
        <f>ROUND(L225*K225,2)</f>
        <v>0</v>
      </c>
      <c r="BL225" s="20" t="s">
        <v>131</v>
      </c>
      <c r="BM225" s="20" t="s">
        <v>350</v>
      </c>
    </row>
    <row r="226" spans="2:65" s="1" customFormat="1" ht="38.25" customHeight="1" x14ac:dyDescent="0.3">
      <c r="B226" s="138"/>
      <c r="C226" s="139">
        <v>52</v>
      </c>
      <c r="D226" s="139" t="s">
        <v>127</v>
      </c>
      <c r="E226" s="140" t="s">
        <v>351</v>
      </c>
      <c r="F226" s="219" t="s">
        <v>352</v>
      </c>
      <c r="G226" s="219"/>
      <c r="H226" s="219"/>
      <c r="I226" s="219"/>
      <c r="J226" s="141" t="s">
        <v>163</v>
      </c>
      <c r="K226" s="142">
        <v>11.2</v>
      </c>
      <c r="L226" s="222"/>
      <c r="M226" s="222"/>
      <c r="N226" s="223">
        <f>ROUND(L226*K226,2)</f>
        <v>0</v>
      </c>
      <c r="O226" s="223"/>
      <c r="P226" s="223"/>
      <c r="Q226" s="223"/>
      <c r="R226" s="143"/>
      <c r="T226" s="144" t="s">
        <v>5</v>
      </c>
      <c r="U226" s="42" t="s">
        <v>36</v>
      </c>
      <c r="V226" s="145">
        <v>1.319</v>
      </c>
      <c r="W226" s="145">
        <f>V226*K226</f>
        <v>14.772799999999998</v>
      </c>
      <c r="X226" s="145">
        <v>0</v>
      </c>
      <c r="Y226" s="145">
        <f>X226*K226</f>
        <v>0</v>
      </c>
      <c r="Z226" s="145">
        <v>0</v>
      </c>
      <c r="AA226" s="146">
        <f>Z226*K226</f>
        <v>0</v>
      </c>
      <c r="AR226" s="20" t="s">
        <v>131</v>
      </c>
      <c r="AT226" s="20" t="s">
        <v>127</v>
      </c>
      <c r="AU226" s="20" t="s">
        <v>91</v>
      </c>
      <c r="AY226" s="20" t="s">
        <v>126</v>
      </c>
      <c r="BE226" s="147">
        <f>IF(U226="základní",N226,0)</f>
        <v>0</v>
      </c>
      <c r="BF226" s="147">
        <f>IF(U226="snížená",N226,0)</f>
        <v>0</v>
      </c>
      <c r="BG226" s="147">
        <f>IF(U226="zákl. přenesená",N226,0)</f>
        <v>0</v>
      </c>
      <c r="BH226" s="147">
        <f>IF(U226="sníž. přenesená",N226,0)</f>
        <v>0</v>
      </c>
      <c r="BI226" s="147">
        <f>IF(U226="nulová",N226,0)</f>
        <v>0</v>
      </c>
      <c r="BJ226" s="20" t="s">
        <v>76</v>
      </c>
      <c r="BK226" s="147">
        <f>ROUND(L226*K226,2)</f>
        <v>0</v>
      </c>
      <c r="BL226" s="20" t="s">
        <v>131</v>
      </c>
      <c r="BM226" s="20" t="s">
        <v>353</v>
      </c>
    </row>
    <row r="227" spans="2:65" s="10" customFormat="1" ht="16.5" customHeight="1" x14ac:dyDescent="0.3">
      <c r="B227" s="148"/>
      <c r="C227" s="149"/>
      <c r="D227" s="149"/>
      <c r="E227" s="150" t="s">
        <v>5</v>
      </c>
      <c r="F227" s="224" t="s">
        <v>354</v>
      </c>
      <c r="G227" s="225"/>
      <c r="H227" s="225"/>
      <c r="I227" s="225"/>
      <c r="J227" s="149"/>
      <c r="K227" s="151">
        <v>11.2</v>
      </c>
      <c r="L227" s="149"/>
      <c r="M227" s="149"/>
      <c r="N227" s="149"/>
      <c r="O227" s="149"/>
      <c r="P227" s="149"/>
      <c r="Q227" s="149"/>
      <c r="R227" s="152"/>
      <c r="T227" s="153"/>
      <c r="U227" s="149"/>
      <c r="V227" s="149"/>
      <c r="W227" s="149"/>
      <c r="X227" s="149"/>
      <c r="Y227" s="149"/>
      <c r="Z227" s="149"/>
      <c r="AA227" s="154"/>
      <c r="AT227" s="155" t="s">
        <v>166</v>
      </c>
      <c r="AU227" s="155" t="s">
        <v>91</v>
      </c>
      <c r="AV227" s="10" t="s">
        <v>91</v>
      </c>
      <c r="AW227" s="10" t="s">
        <v>29</v>
      </c>
      <c r="AX227" s="10" t="s">
        <v>76</v>
      </c>
      <c r="AY227" s="155" t="s">
        <v>126</v>
      </c>
    </row>
    <row r="228" spans="2:65" s="9" customFormat="1" ht="29.85" customHeight="1" x14ac:dyDescent="0.3">
      <c r="B228" s="127"/>
      <c r="C228" s="128"/>
      <c r="D228" s="137" t="s">
        <v>105</v>
      </c>
      <c r="E228" s="137"/>
      <c r="F228" s="137"/>
      <c r="G228" s="137"/>
      <c r="H228" s="137"/>
      <c r="I228" s="137"/>
      <c r="J228" s="137"/>
      <c r="K228" s="137"/>
      <c r="L228" s="137"/>
      <c r="M228" s="137"/>
      <c r="N228" s="232">
        <f>BK228</f>
        <v>0</v>
      </c>
      <c r="O228" s="233"/>
      <c r="P228" s="233"/>
      <c r="Q228" s="233"/>
      <c r="R228" s="130"/>
      <c r="T228" s="131"/>
      <c r="U228" s="128"/>
      <c r="V228" s="128"/>
      <c r="W228" s="132">
        <f>SUM(W229:W238)</f>
        <v>225.96225000000001</v>
      </c>
      <c r="X228" s="128"/>
      <c r="Y228" s="132">
        <f>SUM(Y229:Y238)</f>
        <v>17.080955100000001</v>
      </c>
      <c r="Z228" s="128"/>
      <c r="AA228" s="133">
        <f>SUM(AA229:AA238)</f>
        <v>6.8308100000000005</v>
      </c>
      <c r="AR228" s="134" t="s">
        <v>76</v>
      </c>
      <c r="AT228" s="135" t="s">
        <v>70</v>
      </c>
      <c r="AU228" s="135" t="s">
        <v>76</v>
      </c>
      <c r="AY228" s="134" t="s">
        <v>126</v>
      </c>
      <c r="BK228" s="136">
        <f>SUM(BK229:BK238)</f>
        <v>0</v>
      </c>
    </row>
    <row r="229" spans="2:65" s="1" customFormat="1" ht="16.5" customHeight="1" x14ac:dyDescent="0.3">
      <c r="B229" s="138"/>
      <c r="C229" s="139">
        <v>53</v>
      </c>
      <c r="D229" s="139" t="s">
        <v>127</v>
      </c>
      <c r="E229" s="140" t="s">
        <v>355</v>
      </c>
      <c r="F229" s="226" t="s">
        <v>356</v>
      </c>
      <c r="G229" s="226"/>
      <c r="H229" s="226"/>
      <c r="I229" s="226"/>
      <c r="J229" s="141" t="s">
        <v>175</v>
      </c>
      <c r="K229" s="142">
        <v>120</v>
      </c>
      <c r="L229" s="222"/>
      <c r="M229" s="222"/>
      <c r="N229" s="223">
        <f>ROUND(L229*K229,2)</f>
        <v>0</v>
      </c>
      <c r="O229" s="223"/>
      <c r="P229" s="223"/>
      <c r="Q229" s="223"/>
      <c r="R229" s="143"/>
      <c r="T229" s="144" t="s">
        <v>5</v>
      </c>
      <c r="U229" s="42" t="s">
        <v>36</v>
      </c>
      <c r="V229" s="145">
        <v>1</v>
      </c>
      <c r="W229" s="145">
        <f>V229*K229</f>
        <v>120</v>
      </c>
      <c r="X229" s="145">
        <v>4.99E-2</v>
      </c>
      <c r="Y229" s="145">
        <f>X229*K229</f>
        <v>5.9879999999999995</v>
      </c>
      <c r="Z229" s="145">
        <v>0</v>
      </c>
      <c r="AA229" s="146">
        <f>Z229*K229</f>
        <v>0</v>
      </c>
      <c r="AR229" s="20" t="s">
        <v>131</v>
      </c>
      <c r="AT229" s="20" t="s">
        <v>127</v>
      </c>
      <c r="AU229" s="20" t="s">
        <v>91</v>
      </c>
      <c r="AY229" s="20" t="s">
        <v>126</v>
      </c>
      <c r="BE229" s="147">
        <f>IF(U229="základní",N229,0)</f>
        <v>0</v>
      </c>
      <c r="BF229" s="147">
        <f>IF(U229="snížená",N229,0)</f>
        <v>0</v>
      </c>
      <c r="BG229" s="147">
        <f>IF(U229="zákl. přenesená",N229,0)</f>
        <v>0</v>
      </c>
      <c r="BH229" s="147">
        <f>IF(U229="sníž. přenesená",N229,0)</f>
        <v>0</v>
      </c>
      <c r="BI229" s="147">
        <f>IF(U229="nulová",N229,0)</f>
        <v>0</v>
      </c>
      <c r="BJ229" s="20" t="s">
        <v>76</v>
      </c>
      <c r="BK229" s="147">
        <f>ROUND(L229*K229,2)</f>
        <v>0</v>
      </c>
      <c r="BL229" s="20" t="s">
        <v>131</v>
      </c>
      <c r="BM229" s="20" t="s">
        <v>357</v>
      </c>
    </row>
    <row r="230" spans="2:65" s="1" customFormat="1" ht="38.25" customHeight="1" x14ac:dyDescent="0.3">
      <c r="B230" s="138"/>
      <c r="C230" s="139">
        <v>54</v>
      </c>
      <c r="D230" s="139" t="s">
        <v>127</v>
      </c>
      <c r="E230" s="140" t="s">
        <v>358</v>
      </c>
      <c r="F230" s="219" t="s">
        <v>359</v>
      </c>
      <c r="G230" s="219"/>
      <c r="H230" s="219"/>
      <c r="I230" s="219"/>
      <c r="J230" s="141" t="s">
        <v>175</v>
      </c>
      <c r="K230" s="142">
        <v>21.45</v>
      </c>
      <c r="L230" s="222"/>
      <c r="M230" s="222"/>
      <c r="N230" s="223">
        <f>ROUND(L230*K230,2)</f>
        <v>0</v>
      </c>
      <c r="O230" s="223"/>
      <c r="P230" s="223"/>
      <c r="Q230" s="223"/>
      <c r="R230" s="143"/>
      <c r="T230" s="144" t="s">
        <v>5</v>
      </c>
      <c r="U230" s="42" t="s">
        <v>36</v>
      </c>
      <c r="V230" s="145">
        <v>0.186</v>
      </c>
      <c r="W230" s="145">
        <f>V230*K230</f>
        <v>3.9897</v>
      </c>
      <c r="X230" s="145">
        <v>0.13095999999999999</v>
      </c>
      <c r="Y230" s="145">
        <f>X230*K230</f>
        <v>2.8090919999999997</v>
      </c>
      <c r="Z230" s="145">
        <v>0</v>
      </c>
      <c r="AA230" s="146">
        <f>Z230*K230</f>
        <v>0</v>
      </c>
      <c r="AR230" s="20" t="s">
        <v>131</v>
      </c>
      <c r="AT230" s="20" t="s">
        <v>127</v>
      </c>
      <c r="AU230" s="20" t="s">
        <v>91</v>
      </c>
      <c r="AY230" s="20" t="s">
        <v>126</v>
      </c>
      <c r="BE230" s="147">
        <f>IF(U230="základní",N230,0)</f>
        <v>0</v>
      </c>
      <c r="BF230" s="147">
        <f>IF(U230="snížená",N230,0)</f>
        <v>0</v>
      </c>
      <c r="BG230" s="147">
        <f>IF(U230="zákl. přenesená",N230,0)</f>
        <v>0</v>
      </c>
      <c r="BH230" s="147">
        <f>IF(U230="sníž. přenesená",N230,0)</f>
        <v>0</v>
      </c>
      <c r="BI230" s="147">
        <f>IF(U230="nulová",N230,0)</f>
        <v>0</v>
      </c>
      <c r="BJ230" s="20" t="s">
        <v>76</v>
      </c>
      <c r="BK230" s="147">
        <f>ROUND(L230*K230,2)</f>
        <v>0</v>
      </c>
      <c r="BL230" s="20" t="s">
        <v>131</v>
      </c>
      <c r="BM230" s="20" t="s">
        <v>360</v>
      </c>
    </row>
    <row r="231" spans="2:65" s="1" customFormat="1" ht="25.5" customHeight="1" x14ac:dyDescent="0.3">
      <c r="B231" s="138"/>
      <c r="C231" s="164">
        <v>55</v>
      </c>
      <c r="D231" s="164" t="s">
        <v>223</v>
      </c>
      <c r="E231" s="165" t="s">
        <v>361</v>
      </c>
      <c r="F231" s="227" t="s">
        <v>362</v>
      </c>
      <c r="G231" s="227"/>
      <c r="H231" s="227"/>
      <c r="I231" s="227"/>
      <c r="J231" s="166" t="s">
        <v>139</v>
      </c>
      <c r="K231" s="167">
        <v>65</v>
      </c>
      <c r="L231" s="228"/>
      <c r="M231" s="228"/>
      <c r="N231" s="229">
        <f>ROUND(L231*K231,2)</f>
        <v>0</v>
      </c>
      <c r="O231" s="223"/>
      <c r="P231" s="223"/>
      <c r="Q231" s="223"/>
      <c r="R231" s="143"/>
      <c r="T231" s="144" t="s">
        <v>5</v>
      </c>
      <c r="U231" s="42" t="s">
        <v>36</v>
      </c>
      <c r="V231" s="145">
        <v>0</v>
      </c>
      <c r="W231" s="145">
        <f>V231*K231</f>
        <v>0</v>
      </c>
      <c r="X231" s="145">
        <v>0.12726000000000001</v>
      </c>
      <c r="Y231" s="145">
        <f>X231*K231</f>
        <v>8.2719000000000005</v>
      </c>
      <c r="Z231" s="145">
        <v>0</v>
      </c>
      <c r="AA231" s="146">
        <f>Z231*K231</f>
        <v>0</v>
      </c>
      <c r="AR231" s="20" t="s">
        <v>156</v>
      </c>
      <c r="AT231" s="20" t="s">
        <v>223</v>
      </c>
      <c r="AU231" s="20" t="s">
        <v>91</v>
      </c>
      <c r="AY231" s="20" t="s">
        <v>126</v>
      </c>
      <c r="BE231" s="147">
        <f>IF(U231="základní",N231,0)</f>
        <v>0</v>
      </c>
      <c r="BF231" s="147">
        <f>IF(U231="snížená",N231,0)</f>
        <v>0</v>
      </c>
      <c r="BG231" s="147">
        <f>IF(U231="zákl. přenesená",N231,0)</f>
        <v>0</v>
      </c>
      <c r="BH231" s="147">
        <f>IF(U231="sníž. přenesená",N231,0)</f>
        <v>0</v>
      </c>
      <c r="BI231" s="147">
        <f>IF(U231="nulová",N231,0)</f>
        <v>0</v>
      </c>
      <c r="BJ231" s="20" t="s">
        <v>76</v>
      </c>
      <c r="BK231" s="147">
        <f>ROUND(L231*K231,2)</f>
        <v>0</v>
      </c>
      <c r="BL231" s="20" t="s">
        <v>131</v>
      </c>
      <c r="BM231" s="20" t="s">
        <v>363</v>
      </c>
    </row>
    <row r="232" spans="2:65" s="10" customFormat="1" ht="16.5" customHeight="1" x14ac:dyDescent="0.3">
      <c r="B232" s="148"/>
      <c r="C232" s="149"/>
      <c r="D232" s="149"/>
      <c r="E232" s="150" t="s">
        <v>5</v>
      </c>
      <c r="F232" s="224" t="s">
        <v>364</v>
      </c>
      <c r="G232" s="225"/>
      <c r="H232" s="225"/>
      <c r="I232" s="225"/>
      <c r="J232" s="149"/>
      <c r="K232" s="151">
        <v>65</v>
      </c>
      <c r="L232" s="149"/>
      <c r="M232" s="149"/>
      <c r="N232" s="149"/>
      <c r="O232" s="149"/>
      <c r="P232" s="149"/>
      <c r="Q232" s="149"/>
      <c r="R232" s="152"/>
      <c r="T232" s="153"/>
      <c r="U232" s="149"/>
      <c r="V232" s="149"/>
      <c r="W232" s="149"/>
      <c r="X232" s="149"/>
      <c r="Y232" s="149"/>
      <c r="Z232" s="149"/>
      <c r="AA232" s="154"/>
      <c r="AT232" s="155" t="s">
        <v>166</v>
      </c>
      <c r="AU232" s="155" t="s">
        <v>91</v>
      </c>
      <c r="AV232" s="10" t="s">
        <v>91</v>
      </c>
      <c r="AW232" s="10" t="s">
        <v>29</v>
      </c>
      <c r="AX232" s="10" t="s">
        <v>76</v>
      </c>
      <c r="AY232" s="155" t="s">
        <v>126</v>
      </c>
    </row>
    <row r="233" spans="2:65" s="1" customFormat="1" ht="25.5" customHeight="1" x14ac:dyDescent="0.3">
      <c r="B233" s="138"/>
      <c r="C233" s="139">
        <v>56</v>
      </c>
      <c r="D233" s="139" t="s">
        <v>127</v>
      </c>
      <c r="E233" s="140" t="s">
        <v>365</v>
      </c>
      <c r="F233" s="219" t="s">
        <v>366</v>
      </c>
      <c r="G233" s="219"/>
      <c r="H233" s="219"/>
      <c r="I233" s="219"/>
      <c r="J233" s="141" t="s">
        <v>163</v>
      </c>
      <c r="K233" s="142">
        <v>0.73</v>
      </c>
      <c r="L233" s="222"/>
      <c r="M233" s="222"/>
      <c r="N233" s="223">
        <f>ROUND(L233*K233,2)</f>
        <v>0</v>
      </c>
      <c r="O233" s="223"/>
      <c r="P233" s="223"/>
      <c r="Q233" s="223"/>
      <c r="R233" s="143"/>
      <c r="T233" s="144" t="s">
        <v>5</v>
      </c>
      <c r="U233" s="42" t="s">
        <v>36</v>
      </c>
      <c r="V233" s="145">
        <v>7.9349999999999996</v>
      </c>
      <c r="W233" s="145">
        <f>V233*K233</f>
        <v>5.7925499999999994</v>
      </c>
      <c r="X233" s="145">
        <v>1.47E-3</v>
      </c>
      <c r="Y233" s="145">
        <f>X233*K233</f>
        <v>1.0731E-3</v>
      </c>
      <c r="Z233" s="145">
        <v>2.4470000000000001</v>
      </c>
      <c r="AA233" s="146">
        <f>Z233*K233</f>
        <v>1.7863100000000001</v>
      </c>
      <c r="AR233" s="20" t="s">
        <v>131</v>
      </c>
      <c r="AT233" s="20" t="s">
        <v>127</v>
      </c>
      <c r="AU233" s="20" t="s">
        <v>91</v>
      </c>
      <c r="AY233" s="20" t="s">
        <v>126</v>
      </c>
      <c r="BE233" s="147">
        <f>IF(U233="základní",N233,0)</f>
        <v>0</v>
      </c>
      <c r="BF233" s="147">
        <f>IF(U233="snížená",N233,0)</f>
        <v>0</v>
      </c>
      <c r="BG233" s="147">
        <f>IF(U233="zákl. přenesená",N233,0)</f>
        <v>0</v>
      </c>
      <c r="BH233" s="147">
        <f>IF(U233="sníž. přenesená",N233,0)</f>
        <v>0</v>
      </c>
      <c r="BI233" s="147">
        <f>IF(U233="nulová",N233,0)</f>
        <v>0</v>
      </c>
      <c r="BJ233" s="20" t="s">
        <v>76</v>
      </c>
      <c r="BK233" s="147">
        <f>ROUND(L233*K233,2)</f>
        <v>0</v>
      </c>
      <c r="BL233" s="20" t="s">
        <v>131</v>
      </c>
      <c r="BM233" s="20" t="s">
        <v>367</v>
      </c>
    </row>
    <row r="234" spans="2:65" s="10" customFormat="1" ht="25.5" customHeight="1" x14ac:dyDescent="0.3">
      <c r="B234" s="148"/>
      <c r="C234" s="149"/>
      <c r="D234" s="149"/>
      <c r="E234" s="150" t="s">
        <v>5</v>
      </c>
      <c r="F234" s="224" t="s">
        <v>368</v>
      </c>
      <c r="G234" s="225"/>
      <c r="H234" s="225"/>
      <c r="I234" s="225"/>
      <c r="J234" s="149"/>
      <c r="K234" s="151">
        <v>0.73</v>
      </c>
      <c r="L234" s="149"/>
      <c r="M234" s="149"/>
      <c r="N234" s="149"/>
      <c r="O234" s="149"/>
      <c r="P234" s="149"/>
      <c r="Q234" s="149"/>
      <c r="R234" s="152"/>
      <c r="T234" s="153"/>
      <c r="U234" s="149"/>
      <c r="V234" s="149"/>
      <c r="W234" s="149"/>
      <c r="X234" s="149"/>
      <c r="Y234" s="149"/>
      <c r="Z234" s="149"/>
      <c r="AA234" s="154"/>
      <c r="AT234" s="155" t="s">
        <v>166</v>
      </c>
      <c r="AU234" s="155" t="s">
        <v>91</v>
      </c>
      <c r="AV234" s="10" t="s">
        <v>91</v>
      </c>
      <c r="AW234" s="10" t="s">
        <v>29</v>
      </c>
      <c r="AX234" s="10" t="s">
        <v>76</v>
      </c>
      <c r="AY234" s="155" t="s">
        <v>126</v>
      </c>
    </row>
    <row r="235" spans="2:65" s="1" customFormat="1" ht="16.5" customHeight="1" x14ac:dyDescent="0.3">
      <c r="B235" s="138"/>
      <c r="C235" s="139">
        <v>57</v>
      </c>
      <c r="D235" s="139" t="s">
        <v>127</v>
      </c>
      <c r="E235" s="140" t="s">
        <v>369</v>
      </c>
      <c r="F235" s="219" t="s">
        <v>370</v>
      </c>
      <c r="G235" s="219"/>
      <c r="H235" s="219"/>
      <c r="I235" s="219"/>
      <c r="J235" s="141" t="s">
        <v>175</v>
      </c>
      <c r="K235" s="142">
        <v>120</v>
      </c>
      <c r="L235" s="222"/>
      <c r="M235" s="222"/>
      <c r="N235" s="223">
        <f>ROUND(L235*K235,2)</f>
        <v>0</v>
      </c>
      <c r="O235" s="223"/>
      <c r="P235" s="223"/>
      <c r="Q235" s="223"/>
      <c r="R235" s="143"/>
      <c r="T235" s="144" t="s">
        <v>5</v>
      </c>
      <c r="U235" s="42" t="s">
        <v>36</v>
      </c>
      <c r="V235" s="145">
        <v>0.78800000000000003</v>
      </c>
      <c r="W235" s="145">
        <f>V235*K235</f>
        <v>94.56</v>
      </c>
      <c r="X235" s="145">
        <v>9.0000000000000006E-5</v>
      </c>
      <c r="Y235" s="145">
        <f>X235*K235</f>
        <v>1.0800000000000001E-2</v>
      </c>
      <c r="Z235" s="145">
        <v>4.2000000000000003E-2</v>
      </c>
      <c r="AA235" s="146">
        <f>Z235*K235</f>
        <v>5.04</v>
      </c>
      <c r="AR235" s="20" t="s">
        <v>131</v>
      </c>
      <c r="AT235" s="20" t="s">
        <v>127</v>
      </c>
      <c r="AU235" s="20" t="s">
        <v>91</v>
      </c>
      <c r="AY235" s="20" t="s">
        <v>126</v>
      </c>
      <c r="BE235" s="147">
        <f>IF(U235="základní",N235,0)</f>
        <v>0</v>
      </c>
      <c r="BF235" s="147">
        <f>IF(U235="snížená",N235,0)</f>
        <v>0</v>
      </c>
      <c r="BG235" s="147">
        <f>IF(U235="zákl. přenesená",N235,0)</f>
        <v>0</v>
      </c>
      <c r="BH235" s="147">
        <f>IF(U235="sníž. přenesená",N235,0)</f>
        <v>0</v>
      </c>
      <c r="BI235" s="147">
        <f>IF(U235="nulová",N235,0)</f>
        <v>0</v>
      </c>
      <c r="BJ235" s="20" t="s">
        <v>76</v>
      </c>
      <c r="BK235" s="147">
        <f>ROUND(L235*K235,2)</f>
        <v>0</v>
      </c>
      <c r="BL235" s="20" t="s">
        <v>131</v>
      </c>
      <c r="BM235" s="20" t="s">
        <v>371</v>
      </c>
    </row>
    <row r="236" spans="2:65" s="1" customFormat="1" ht="25.5" customHeight="1" x14ac:dyDescent="0.3">
      <c r="B236" s="138"/>
      <c r="C236" s="139">
        <v>58</v>
      </c>
      <c r="D236" s="139" t="s">
        <v>127</v>
      </c>
      <c r="E236" s="140" t="s">
        <v>372</v>
      </c>
      <c r="F236" s="219" t="s">
        <v>373</v>
      </c>
      <c r="G236" s="219"/>
      <c r="H236" s="219"/>
      <c r="I236" s="219"/>
      <c r="J236" s="141" t="s">
        <v>175</v>
      </c>
      <c r="K236" s="142">
        <v>4.5</v>
      </c>
      <c r="L236" s="222"/>
      <c r="M236" s="222"/>
      <c r="N236" s="223">
        <f>ROUND(L236*K236,2)</f>
        <v>0</v>
      </c>
      <c r="O236" s="223"/>
      <c r="P236" s="223"/>
      <c r="Q236" s="223"/>
      <c r="R236" s="143"/>
      <c r="T236" s="144" t="s">
        <v>5</v>
      </c>
      <c r="U236" s="42" t="s">
        <v>36</v>
      </c>
      <c r="V236" s="145">
        <v>0.36</v>
      </c>
      <c r="W236" s="145">
        <f>V236*K236</f>
        <v>1.6199999999999999</v>
      </c>
      <c r="X236" s="145">
        <v>2.0000000000000002E-5</v>
      </c>
      <c r="Y236" s="145">
        <f>X236*K236</f>
        <v>9.0000000000000006E-5</v>
      </c>
      <c r="Z236" s="145">
        <v>1E-3</v>
      </c>
      <c r="AA236" s="146">
        <f>Z236*K236</f>
        <v>4.5000000000000005E-3</v>
      </c>
      <c r="AR236" s="20" t="s">
        <v>131</v>
      </c>
      <c r="AT236" s="20" t="s">
        <v>127</v>
      </c>
      <c r="AU236" s="20" t="s">
        <v>91</v>
      </c>
      <c r="AY236" s="20" t="s">
        <v>126</v>
      </c>
      <c r="BE236" s="147">
        <f>IF(U236="základní",N236,0)</f>
        <v>0</v>
      </c>
      <c r="BF236" s="147">
        <f>IF(U236="snížená",N236,0)</f>
        <v>0</v>
      </c>
      <c r="BG236" s="147">
        <f>IF(U236="zákl. přenesená",N236,0)</f>
        <v>0</v>
      </c>
      <c r="BH236" s="147">
        <f>IF(U236="sníž. přenesená",N236,0)</f>
        <v>0</v>
      </c>
      <c r="BI236" s="147">
        <f>IF(U236="nulová",N236,0)</f>
        <v>0</v>
      </c>
      <c r="BJ236" s="20" t="s">
        <v>76</v>
      </c>
      <c r="BK236" s="147">
        <f>ROUND(L236*K236,2)</f>
        <v>0</v>
      </c>
      <c r="BL236" s="20" t="s">
        <v>131</v>
      </c>
      <c r="BM236" s="20" t="s">
        <v>374</v>
      </c>
    </row>
    <row r="237" spans="2:65" s="10" customFormat="1" ht="16.5" customHeight="1" x14ac:dyDescent="0.3">
      <c r="B237" s="148"/>
      <c r="C237" s="149"/>
      <c r="D237" s="149"/>
      <c r="E237" s="150" t="s">
        <v>5</v>
      </c>
      <c r="F237" s="224" t="s">
        <v>375</v>
      </c>
      <c r="G237" s="225"/>
      <c r="H237" s="225"/>
      <c r="I237" s="225"/>
      <c r="J237" s="149"/>
      <c r="K237" s="151">
        <v>4.5</v>
      </c>
      <c r="L237" s="149"/>
      <c r="M237" s="149"/>
      <c r="N237" s="149"/>
      <c r="O237" s="149"/>
      <c r="P237" s="149"/>
      <c r="Q237" s="149"/>
      <c r="R237" s="152"/>
      <c r="T237" s="153"/>
      <c r="U237" s="149"/>
      <c r="V237" s="149"/>
      <c r="W237" s="149"/>
      <c r="X237" s="149"/>
      <c r="Y237" s="149"/>
      <c r="Z237" s="149"/>
      <c r="AA237" s="154"/>
      <c r="AT237" s="155" t="s">
        <v>166</v>
      </c>
      <c r="AU237" s="155" t="s">
        <v>91</v>
      </c>
      <c r="AV237" s="10" t="s">
        <v>91</v>
      </c>
      <c r="AW237" s="10" t="s">
        <v>29</v>
      </c>
      <c r="AX237" s="10" t="s">
        <v>76</v>
      </c>
      <c r="AY237" s="155" t="s">
        <v>126</v>
      </c>
    </row>
    <row r="238" spans="2:65" s="1" customFormat="1" ht="16.5" customHeight="1" x14ac:dyDescent="0.3">
      <c r="B238" s="138"/>
      <c r="C238" s="164">
        <v>59</v>
      </c>
      <c r="D238" s="164" t="s">
        <v>223</v>
      </c>
      <c r="E238" s="165" t="s">
        <v>376</v>
      </c>
      <c r="F238" s="227" t="s">
        <v>377</v>
      </c>
      <c r="G238" s="227"/>
      <c r="H238" s="227"/>
      <c r="I238" s="227"/>
      <c r="J238" s="166" t="s">
        <v>139</v>
      </c>
      <c r="K238" s="167">
        <v>1</v>
      </c>
      <c r="L238" s="228"/>
      <c r="M238" s="228"/>
      <c r="N238" s="229">
        <f>ROUND(L238*K238,2)</f>
        <v>0</v>
      </c>
      <c r="O238" s="223"/>
      <c r="P238" s="223"/>
      <c r="Q238" s="223"/>
      <c r="R238" s="143"/>
      <c r="T238" s="144" t="s">
        <v>5</v>
      </c>
      <c r="U238" s="42" t="s">
        <v>36</v>
      </c>
      <c r="V238" s="145">
        <v>0</v>
      </c>
      <c r="W238" s="145">
        <f>V238*K238</f>
        <v>0</v>
      </c>
      <c r="X238" s="145">
        <v>0</v>
      </c>
      <c r="Y238" s="145">
        <f>X238*K238</f>
        <v>0</v>
      </c>
      <c r="Z238" s="145">
        <v>0</v>
      </c>
      <c r="AA238" s="146">
        <f>Z238*K238</f>
        <v>0</v>
      </c>
      <c r="AR238" s="20" t="s">
        <v>156</v>
      </c>
      <c r="AT238" s="20" t="s">
        <v>223</v>
      </c>
      <c r="AU238" s="20" t="s">
        <v>91</v>
      </c>
      <c r="AY238" s="20" t="s">
        <v>126</v>
      </c>
      <c r="BE238" s="147">
        <f>IF(U238="základní",N238,0)</f>
        <v>0</v>
      </c>
      <c r="BF238" s="147">
        <f>IF(U238="snížená",N238,0)</f>
        <v>0</v>
      </c>
      <c r="BG238" s="147">
        <f>IF(U238="zákl. přenesená",N238,0)</f>
        <v>0</v>
      </c>
      <c r="BH238" s="147">
        <f>IF(U238="sníž. přenesená",N238,0)</f>
        <v>0</v>
      </c>
      <c r="BI238" s="147">
        <f>IF(U238="nulová",N238,0)</f>
        <v>0</v>
      </c>
      <c r="BJ238" s="20" t="s">
        <v>76</v>
      </c>
      <c r="BK238" s="147">
        <f>ROUND(L238*K238,2)</f>
        <v>0</v>
      </c>
      <c r="BL238" s="20" t="s">
        <v>131</v>
      </c>
      <c r="BM238" s="20" t="s">
        <v>378</v>
      </c>
    </row>
    <row r="239" spans="2:65" s="9" customFormat="1" ht="29.85" customHeight="1" x14ac:dyDescent="0.3">
      <c r="B239" s="127"/>
      <c r="C239" s="128"/>
      <c r="D239" s="137" t="s">
        <v>106</v>
      </c>
      <c r="E239" s="137"/>
      <c r="F239" s="137"/>
      <c r="G239" s="137"/>
      <c r="H239" s="137"/>
      <c r="I239" s="137"/>
      <c r="J239" s="137"/>
      <c r="K239" s="137"/>
      <c r="L239" s="137"/>
      <c r="M239" s="137"/>
      <c r="N239" s="236">
        <f>BK239</f>
        <v>0</v>
      </c>
      <c r="O239" s="237"/>
      <c r="P239" s="237"/>
      <c r="Q239" s="237"/>
      <c r="R239" s="130"/>
      <c r="T239" s="131"/>
      <c r="U239" s="128"/>
      <c r="V239" s="128"/>
      <c r="W239" s="132">
        <f>SUM(W240:W244)</f>
        <v>120.64824</v>
      </c>
      <c r="X239" s="128"/>
      <c r="Y239" s="132">
        <f>SUM(Y240:Y244)</f>
        <v>0</v>
      </c>
      <c r="Z239" s="128"/>
      <c r="AA239" s="133">
        <f>SUM(AA240:AA244)</f>
        <v>0</v>
      </c>
      <c r="AD239" s="147"/>
      <c r="AR239" s="134" t="s">
        <v>76</v>
      </c>
      <c r="AT239" s="135" t="s">
        <v>70</v>
      </c>
      <c r="AU239" s="135" t="s">
        <v>76</v>
      </c>
      <c r="AY239" s="134" t="s">
        <v>126</v>
      </c>
      <c r="BK239" s="136">
        <f>SUM(BK240:BK244)</f>
        <v>0</v>
      </c>
    </row>
    <row r="240" spans="2:65" s="1" customFormat="1" ht="41.25" customHeight="1" x14ac:dyDescent="0.3">
      <c r="B240" s="138"/>
      <c r="C240" s="175">
        <v>60</v>
      </c>
      <c r="D240" s="139" t="s">
        <v>127</v>
      </c>
      <c r="E240" s="140" t="s">
        <v>442</v>
      </c>
      <c r="F240" s="226" t="s">
        <v>443</v>
      </c>
      <c r="G240" s="226"/>
      <c r="H240" s="226"/>
      <c r="I240" s="226"/>
      <c r="J240" s="141" t="s">
        <v>226</v>
      </c>
      <c r="K240" s="142">
        <v>490.44</v>
      </c>
      <c r="L240" s="222"/>
      <c r="M240" s="222"/>
      <c r="N240" s="223">
        <f>ROUND(L240*K240,2)</f>
        <v>0</v>
      </c>
      <c r="O240" s="223"/>
      <c r="P240" s="223"/>
      <c r="Q240" s="223"/>
      <c r="R240" s="143"/>
      <c r="T240" s="144" t="s">
        <v>5</v>
      </c>
      <c r="U240" s="42" t="s">
        <v>36</v>
      </c>
      <c r="V240" s="145">
        <v>0.246</v>
      </c>
      <c r="W240" s="145">
        <f>V240*K240</f>
        <v>120.64824</v>
      </c>
      <c r="X240" s="145">
        <v>0</v>
      </c>
      <c r="Y240" s="145">
        <f>X240*K240</f>
        <v>0</v>
      </c>
      <c r="Z240" s="145">
        <v>0</v>
      </c>
      <c r="AA240" s="146">
        <f>Z240*K240</f>
        <v>0</v>
      </c>
      <c r="AD240" s="147"/>
      <c r="AR240" s="20" t="s">
        <v>131</v>
      </c>
      <c r="AT240" s="20" t="s">
        <v>127</v>
      </c>
      <c r="AU240" s="20" t="s">
        <v>91</v>
      </c>
      <c r="AY240" s="20" t="s">
        <v>126</v>
      </c>
      <c r="BE240" s="147">
        <f>IF(U240="základní",N240,0)</f>
        <v>0</v>
      </c>
      <c r="BF240" s="147">
        <f>IF(U240="snížená",N240,0)</f>
        <v>0</v>
      </c>
      <c r="BG240" s="147">
        <f>IF(U240="zákl. přenesená",N240,0)</f>
        <v>0</v>
      </c>
      <c r="BH240" s="147">
        <f>IF(U240="sníž. přenesená",N240,0)</f>
        <v>0</v>
      </c>
      <c r="BI240" s="147">
        <f>IF(U240="nulová",N240,0)</f>
        <v>0</v>
      </c>
      <c r="BJ240" s="20" t="s">
        <v>76</v>
      </c>
      <c r="BK240" s="147">
        <f>ROUND(L240*K240,2)</f>
        <v>0</v>
      </c>
      <c r="BL240" s="20" t="s">
        <v>131</v>
      </c>
      <c r="BM240" s="20" t="s">
        <v>379</v>
      </c>
    </row>
    <row r="241" spans="2:65" s="10" customFormat="1" ht="31.5" customHeight="1" x14ac:dyDescent="0.3">
      <c r="B241" s="148"/>
      <c r="C241" s="174"/>
      <c r="D241" s="174"/>
      <c r="E241" s="150"/>
      <c r="F241" s="224" t="s">
        <v>444</v>
      </c>
      <c r="G241" s="225"/>
      <c r="H241" s="225"/>
      <c r="I241" s="225"/>
      <c r="J241" s="174"/>
      <c r="K241" s="151">
        <v>466.92</v>
      </c>
      <c r="L241" s="174"/>
      <c r="M241" s="174"/>
      <c r="N241" s="174"/>
      <c r="O241" s="174"/>
      <c r="P241" s="174"/>
      <c r="Q241" s="174"/>
      <c r="R241" s="152"/>
      <c r="T241" s="153"/>
      <c r="U241" s="174"/>
      <c r="V241" s="174"/>
      <c r="W241" s="174"/>
      <c r="X241" s="174"/>
      <c r="Y241" s="174"/>
      <c r="Z241" s="174"/>
      <c r="AA241" s="154"/>
      <c r="AT241" s="155"/>
      <c r="AU241" s="155"/>
      <c r="AY241" s="155"/>
    </row>
    <row r="242" spans="2:65" s="10" customFormat="1" ht="16.5" customHeight="1" x14ac:dyDescent="0.3">
      <c r="B242" s="148"/>
      <c r="C242" s="174"/>
      <c r="D242" s="174"/>
      <c r="E242" s="150"/>
      <c r="F242" s="234" t="s">
        <v>233</v>
      </c>
      <c r="G242" s="235"/>
      <c r="H242" s="235"/>
      <c r="I242" s="235"/>
      <c r="J242" s="174"/>
      <c r="K242" s="151">
        <v>6.82</v>
      </c>
      <c r="L242" s="174"/>
      <c r="M242" s="174"/>
      <c r="N242" s="174"/>
      <c r="O242" s="174"/>
      <c r="P242" s="174"/>
      <c r="Q242" s="174"/>
      <c r="R242" s="152"/>
      <c r="T242" s="153"/>
      <c r="U242" s="174"/>
      <c r="V242" s="174"/>
      <c r="W242" s="174"/>
      <c r="X242" s="174"/>
      <c r="Y242" s="174"/>
      <c r="Z242" s="174"/>
      <c r="AA242" s="154"/>
      <c r="AT242" s="155"/>
      <c r="AU242" s="155"/>
      <c r="AY242" s="155"/>
    </row>
    <row r="243" spans="2:65" s="10" customFormat="1" ht="16.5" customHeight="1" x14ac:dyDescent="0.3">
      <c r="B243" s="148"/>
      <c r="C243" s="174"/>
      <c r="D243" s="174"/>
      <c r="E243" s="150"/>
      <c r="F243" s="234" t="s">
        <v>234</v>
      </c>
      <c r="G243" s="235"/>
      <c r="H243" s="235"/>
      <c r="I243" s="235"/>
      <c r="J243" s="174"/>
      <c r="K243" s="151">
        <v>15.4</v>
      </c>
      <c r="L243" s="174"/>
      <c r="M243" s="174"/>
      <c r="N243" s="174"/>
      <c r="O243" s="174"/>
      <c r="P243" s="174"/>
      <c r="Q243" s="174"/>
      <c r="R243" s="152"/>
      <c r="T243" s="153"/>
      <c r="U243" s="174"/>
      <c r="V243" s="174"/>
      <c r="W243" s="174"/>
      <c r="X243" s="174"/>
      <c r="Y243" s="174"/>
      <c r="Z243" s="174"/>
      <c r="AA243" s="154"/>
      <c r="AD243" s="181"/>
      <c r="AT243" s="155"/>
      <c r="AU243" s="155"/>
      <c r="AY243" s="155"/>
    </row>
    <row r="244" spans="2:65" s="10" customFormat="1" ht="16.5" customHeight="1" x14ac:dyDescent="0.3">
      <c r="B244" s="148"/>
      <c r="C244" s="174"/>
      <c r="D244" s="174"/>
      <c r="E244" s="150"/>
      <c r="F244" s="234" t="s">
        <v>235</v>
      </c>
      <c r="G244" s="235"/>
      <c r="H244" s="235"/>
      <c r="I244" s="235"/>
      <c r="J244" s="174"/>
      <c r="K244" s="151">
        <v>1.3</v>
      </c>
      <c r="L244" s="174"/>
      <c r="M244" s="174"/>
      <c r="N244" s="174"/>
      <c r="O244" s="174"/>
      <c r="P244" s="174"/>
      <c r="Q244" s="174"/>
      <c r="R244" s="152"/>
      <c r="T244" s="153"/>
      <c r="U244" s="174"/>
      <c r="V244" s="174"/>
      <c r="W244" s="174"/>
      <c r="X244" s="174"/>
      <c r="Y244" s="174"/>
      <c r="Z244" s="174"/>
      <c r="AA244" s="154"/>
      <c r="AT244" s="155"/>
      <c r="AU244" s="155"/>
      <c r="AY244" s="155"/>
    </row>
    <row r="245" spans="2:65" s="9" customFormat="1" ht="29.85" customHeight="1" x14ac:dyDescent="0.3">
      <c r="B245" s="127"/>
      <c r="C245" s="128"/>
      <c r="D245" s="137" t="s">
        <v>107</v>
      </c>
      <c r="E245" s="137"/>
      <c r="F245" s="137"/>
      <c r="G245" s="137"/>
      <c r="H245" s="137"/>
      <c r="I245" s="137"/>
      <c r="J245" s="137"/>
      <c r="K245" s="137"/>
      <c r="L245" s="137"/>
      <c r="M245" s="137"/>
      <c r="N245" s="232">
        <f>BK245</f>
        <v>0</v>
      </c>
      <c r="O245" s="233"/>
      <c r="P245" s="233"/>
      <c r="Q245" s="233"/>
      <c r="R245" s="130"/>
      <c r="T245" s="131"/>
      <c r="U245" s="128"/>
      <c r="V245" s="128"/>
      <c r="W245" s="132">
        <f>SUM(W246:W257)</f>
        <v>912.21839800000009</v>
      </c>
      <c r="X245" s="128"/>
      <c r="Y245" s="132">
        <f>SUM(Y246:Y257)</f>
        <v>0</v>
      </c>
      <c r="Z245" s="128"/>
      <c r="AA245" s="133">
        <f>SUM(AA246:AA257)</f>
        <v>0</v>
      </c>
      <c r="AR245" s="134" t="s">
        <v>76</v>
      </c>
      <c r="AT245" s="135" t="s">
        <v>70</v>
      </c>
      <c r="AU245" s="135" t="s">
        <v>76</v>
      </c>
      <c r="AY245" s="134" t="s">
        <v>126</v>
      </c>
      <c r="BK245" s="136">
        <f>SUM(BK246:BK257)</f>
        <v>0</v>
      </c>
    </row>
    <row r="246" spans="2:65" s="1" customFormat="1" ht="25.5" customHeight="1" x14ac:dyDescent="0.3">
      <c r="B246" s="138"/>
      <c r="C246" s="175">
        <v>61</v>
      </c>
      <c r="D246" s="139" t="s">
        <v>127</v>
      </c>
      <c r="E246" s="140" t="s">
        <v>381</v>
      </c>
      <c r="F246" s="219" t="s">
        <v>382</v>
      </c>
      <c r="G246" s="219"/>
      <c r="H246" s="219"/>
      <c r="I246" s="219"/>
      <c r="J246" s="141" t="s">
        <v>226</v>
      </c>
      <c r="K246" s="142">
        <v>2698.8710000000001</v>
      </c>
      <c r="L246" s="222"/>
      <c r="M246" s="222"/>
      <c r="N246" s="223">
        <f>ROUND(L246*K246,2)</f>
        <v>0</v>
      </c>
      <c r="O246" s="223"/>
      <c r="P246" s="223"/>
      <c r="Q246" s="223"/>
      <c r="R246" s="143"/>
      <c r="T246" s="144" t="s">
        <v>5</v>
      </c>
      <c r="U246" s="42" t="s">
        <v>36</v>
      </c>
      <c r="V246" s="145">
        <v>0.33800000000000002</v>
      </c>
      <c r="W246" s="145">
        <f>V246*K246</f>
        <v>912.21839800000009</v>
      </c>
      <c r="X246" s="145">
        <v>0</v>
      </c>
      <c r="Y246" s="145">
        <f>X246*K246</f>
        <v>0</v>
      </c>
      <c r="Z246" s="145">
        <v>0</v>
      </c>
      <c r="AA246" s="146">
        <f>Z246*K246</f>
        <v>0</v>
      </c>
      <c r="AR246" s="20" t="s">
        <v>131</v>
      </c>
      <c r="AT246" s="20" t="s">
        <v>127</v>
      </c>
      <c r="AU246" s="20" t="s">
        <v>91</v>
      </c>
      <c r="AY246" s="20" t="s">
        <v>126</v>
      </c>
      <c r="BE246" s="147">
        <f>IF(U246="základní",N246,0)</f>
        <v>0</v>
      </c>
      <c r="BF246" s="147">
        <f>IF(U246="snížená",N246,0)</f>
        <v>0</v>
      </c>
      <c r="BG246" s="147">
        <f>IF(U246="zákl. přenesená",N246,0)</f>
        <v>0</v>
      </c>
      <c r="BH246" s="147">
        <f>IF(U246="sníž. přenesená",N246,0)</f>
        <v>0</v>
      </c>
      <c r="BI246" s="147">
        <f>IF(U246="nulová",N246,0)</f>
        <v>0</v>
      </c>
      <c r="BJ246" s="20" t="s">
        <v>76</v>
      </c>
      <c r="BK246" s="147">
        <f>ROUND(L246*K246,2)</f>
        <v>0</v>
      </c>
      <c r="BL246" s="20" t="s">
        <v>131</v>
      </c>
      <c r="BM246" s="20" t="s">
        <v>383</v>
      </c>
    </row>
    <row r="247" spans="2:65" s="10" customFormat="1" ht="16.5" customHeight="1" x14ac:dyDescent="0.3">
      <c r="B247" s="148"/>
      <c r="C247" s="149"/>
      <c r="D247" s="149"/>
      <c r="E247" s="150" t="s">
        <v>5</v>
      </c>
      <c r="F247" s="224" t="s">
        <v>384</v>
      </c>
      <c r="G247" s="225"/>
      <c r="H247" s="225"/>
      <c r="I247" s="225"/>
      <c r="J247" s="149"/>
      <c r="K247" s="151">
        <v>7.9930000000000003</v>
      </c>
      <c r="L247" s="149"/>
      <c r="M247" s="149"/>
      <c r="N247" s="149"/>
      <c r="O247" s="149"/>
      <c r="P247" s="149"/>
      <c r="Q247" s="149"/>
      <c r="R247" s="152"/>
      <c r="T247" s="153"/>
      <c r="U247" s="149"/>
      <c r="V247" s="149"/>
      <c r="W247" s="149"/>
      <c r="X247" s="149"/>
      <c r="Y247" s="149"/>
      <c r="Z247" s="149"/>
      <c r="AA247" s="154"/>
      <c r="AT247" s="155" t="s">
        <v>166</v>
      </c>
      <c r="AU247" s="155" t="s">
        <v>91</v>
      </c>
      <c r="AV247" s="10" t="s">
        <v>91</v>
      </c>
      <c r="AW247" s="10" t="s">
        <v>29</v>
      </c>
      <c r="AX247" s="10" t="s">
        <v>71</v>
      </c>
      <c r="AY247" s="155" t="s">
        <v>126</v>
      </c>
    </row>
    <row r="248" spans="2:65" s="10" customFormat="1" ht="16.5" customHeight="1" x14ac:dyDescent="0.3">
      <c r="B248" s="148"/>
      <c r="C248" s="149"/>
      <c r="D248" s="149"/>
      <c r="E248" s="150" t="s">
        <v>5</v>
      </c>
      <c r="F248" s="234" t="s">
        <v>385</v>
      </c>
      <c r="G248" s="235"/>
      <c r="H248" s="235"/>
      <c r="I248" s="235"/>
      <c r="J248" s="149"/>
      <c r="K248" s="151">
        <v>1928.78</v>
      </c>
      <c r="L248" s="149"/>
      <c r="M248" s="149"/>
      <c r="N248" s="149"/>
      <c r="O248" s="149"/>
      <c r="P248" s="149"/>
      <c r="Q248" s="149"/>
      <c r="R248" s="152"/>
      <c r="T248" s="153"/>
      <c r="U248" s="149"/>
      <c r="V248" s="149"/>
      <c r="W248" s="149"/>
      <c r="X248" s="149"/>
      <c r="Y248" s="149"/>
      <c r="Z248" s="149"/>
      <c r="AA248" s="154"/>
      <c r="AT248" s="155" t="s">
        <v>166</v>
      </c>
      <c r="AU248" s="155" t="s">
        <v>91</v>
      </c>
      <c r="AV248" s="10" t="s">
        <v>91</v>
      </c>
      <c r="AW248" s="10" t="s">
        <v>29</v>
      </c>
      <c r="AX248" s="10" t="s">
        <v>71</v>
      </c>
      <c r="AY248" s="155" t="s">
        <v>126</v>
      </c>
    </row>
    <row r="249" spans="2:65" s="10" customFormat="1" ht="16.5" customHeight="1" x14ac:dyDescent="0.3">
      <c r="B249" s="148"/>
      <c r="C249" s="149"/>
      <c r="D249" s="149"/>
      <c r="E249" s="150" t="s">
        <v>5</v>
      </c>
      <c r="F249" s="234" t="s">
        <v>386</v>
      </c>
      <c r="G249" s="235"/>
      <c r="H249" s="235"/>
      <c r="I249" s="235"/>
      <c r="J249" s="149"/>
      <c r="K249" s="151">
        <v>14.492000000000001</v>
      </c>
      <c r="L249" s="149"/>
      <c r="M249" s="149"/>
      <c r="N249" s="149"/>
      <c r="O249" s="149"/>
      <c r="P249" s="149"/>
      <c r="Q249" s="149"/>
      <c r="R249" s="152"/>
      <c r="T249" s="153"/>
      <c r="U249" s="149"/>
      <c r="V249" s="149"/>
      <c r="W249" s="149"/>
      <c r="X249" s="149"/>
      <c r="Y249" s="149"/>
      <c r="Z249" s="149"/>
      <c r="AA249" s="154"/>
      <c r="AT249" s="155" t="s">
        <v>166</v>
      </c>
      <c r="AU249" s="155" t="s">
        <v>91</v>
      </c>
      <c r="AV249" s="10" t="s">
        <v>91</v>
      </c>
      <c r="AW249" s="10" t="s">
        <v>29</v>
      </c>
      <c r="AX249" s="10" t="s">
        <v>71</v>
      </c>
      <c r="AY249" s="155" t="s">
        <v>126</v>
      </c>
    </row>
    <row r="250" spans="2:65" s="10" customFormat="1" ht="16.5" customHeight="1" x14ac:dyDescent="0.3">
      <c r="B250" s="148"/>
      <c r="C250" s="149"/>
      <c r="D250" s="149"/>
      <c r="E250" s="150" t="s">
        <v>5</v>
      </c>
      <c r="F250" s="234" t="s">
        <v>387</v>
      </c>
      <c r="G250" s="235"/>
      <c r="H250" s="235"/>
      <c r="I250" s="235"/>
      <c r="J250" s="149"/>
      <c r="K250" s="151">
        <v>9.52</v>
      </c>
      <c r="L250" s="149"/>
      <c r="M250" s="149"/>
      <c r="N250" s="149"/>
      <c r="O250" s="149"/>
      <c r="P250" s="149"/>
      <c r="Q250" s="149"/>
      <c r="R250" s="152"/>
      <c r="T250" s="153"/>
      <c r="U250" s="149"/>
      <c r="V250" s="149"/>
      <c r="W250" s="149"/>
      <c r="X250" s="149"/>
      <c r="Y250" s="149"/>
      <c r="Z250" s="149"/>
      <c r="AA250" s="154"/>
      <c r="AT250" s="155" t="s">
        <v>166</v>
      </c>
      <c r="AU250" s="155" t="s">
        <v>91</v>
      </c>
      <c r="AV250" s="10" t="s">
        <v>91</v>
      </c>
      <c r="AW250" s="10" t="s">
        <v>29</v>
      </c>
      <c r="AX250" s="10" t="s">
        <v>71</v>
      </c>
      <c r="AY250" s="155" t="s">
        <v>126</v>
      </c>
    </row>
    <row r="251" spans="2:65" s="10" customFormat="1" ht="16.5" customHeight="1" x14ac:dyDescent="0.3">
      <c r="B251" s="148"/>
      <c r="C251" s="149"/>
      <c r="D251" s="149"/>
      <c r="E251" s="150" t="s">
        <v>5</v>
      </c>
      <c r="F251" s="234" t="s">
        <v>388</v>
      </c>
      <c r="G251" s="235"/>
      <c r="H251" s="235"/>
      <c r="I251" s="235"/>
      <c r="J251" s="149"/>
      <c r="K251" s="151">
        <v>126.48</v>
      </c>
      <c r="L251" s="149"/>
      <c r="M251" s="149"/>
      <c r="N251" s="149"/>
      <c r="O251" s="149"/>
      <c r="P251" s="149"/>
      <c r="Q251" s="149"/>
      <c r="R251" s="152"/>
      <c r="T251" s="153"/>
      <c r="U251" s="149"/>
      <c r="V251" s="149"/>
      <c r="W251" s="149"/>
      <c r="X251" s="149"/>
      <c r="Y251" s="149"/>
      <c r="Z251" s="149"/>
      <c r="AA251" s="154"/>
      <c r="AT251" s="155" t="s">
        <v>166</v>
      </c>
      <c r="AU251" s="155" t="s">
        <v>91</v>
      </c>
      <c r="AV251" s="10" t="s">
        <v>91</v>
      </c>
      <c r="AW251" s="10" t="s">
        <v>29</v>
      </c>
      <c r="AX251" s="10" t="s">
        <v>71</v>
      </c>
      <c r="AY251" s="155" t="s">
        <v>126</v>
      </c>
    </row>
    <row r="252" spans="2:65" s="10" customFormat="1" ht="16.5" customHeight="1" x14ac:dyDescent="0.3">
      <c r="B252" s="148"/>
      <c r="C252" s="149"/>
      <c r="D252" s="149"/>
      <c r="E252" s="150" t="s">
        <v>5</v>
      </c>
      <c r="F252" s="234" t="s">
        <v>389</v>
      </c>
      <c r="G252" s="235"/>
      <c r="H252" s="235"/>
      <c r="I252" s="235"/>
      <c r="J252" s="149"/>
      <c r="K252" s="151">
        <v>6</v>
      </c>
      <c r="L252" s="149"/>
      <c r="M252" s="149"/>
      <c r="N252" s="149"/>
      <c r="O252" s="149"/>
      <c r="P252" s="149"/>
      <c r="Q252" s="149"/>
      <c r="R252" s="152"/>
      <c r="T252" s="153"/>
      <c r="U252" s="149"/>
      <c r="V252" s="149"/>
      <c r="W252" s="149"/>
      <c r="X252" s="149"/>
      <c r="Y252" s="149"/>
      <c r="Z252" s="149"/>
      <c r="AA252" s="154"/>
      <c r="AT252" s="155" t="s">
        <v>166</v>
      </c>
      <c r="AU252" s="155" t="s">
        <v>91</v>
      </c>
      <c r="AV252" s="10" t="s">
        <v>91</v>
      </c>
      <c r="AW252" s="10" t="s">
        <v>29</v>
      </c>
      <c r="AX252" s="10" t="s">
        <v>71</v>
      </c>
      <c r="AY252" s="155" t="s">
        <v>126</v>
      </c>
    </row>
    <row r="253" spans="2:65" s="10" customFormat="1" ht="16.5" customHeight="1" x14ac:dyDescent="0.3">
      <c r="B253" s="148"/>
      <c r="C253" s="149"/>
      <c r="D253" s="149"/>
      <c r="E253" s="150" t="s">
        <v>5</v>
      </c>
      <c r="F253" s="234" t="s">
        <v>390</v>
      </c>
      <c r="G253" s="235"/>
      <c r="H253" s="235"/>
      <c r="I253" s="235"/>
      <c r="J253" s="149"/>
      <c r="K253" s="151">
        <v>3.6280000000000001</v>
      </c>
      <c r="L253" s="149"/>
      <c r="M253" s="149"/>
      <c r="N253" s="149"/>
      <c r="O253" s="149"/>
      <c r="P253" s="149"/>
      <c r="Q253" s="149"/>
      <c r="R253" s="152"/>
      <c r="T253" s="153"/>
      <c r="U253" s="149"/>
      <c r="V253" s="149"/>
      <c r="W253" s="149"/>
      <c r="X253" s="149"/>
      <c r="Y253" s="149"/>
      <c r="Z253" s="149"/>
      <c r="AA253" s="154"/>
      <c r="AT253" s="155" t="s">
        <v>166</v>
      </c>
      <c r="AU253" s="155" t="s">
        <v>91</v>
      </c>
      <c r="AV253" s="10" t="s">
        <v>91</v>
      </c>
      <c r="AW253" s="10" t="s">
        <v>29</v>
      </c>
      <c r="AX253" s="10" t="s">
        <v>71</v>
      </c>
      <c r="AY253" s="155" t="s">
        <v>126</v>
      </c>
    </row>
    <row r="254" spans="2:65" s="10" customFormat="1" ht="16.5" customHeight="1" x14ac:dyDescent="0.3">
      <c r="B254" s="148"/>
      <c r="C254" s="149"/>
      <c r="D254" s="149"/>
      <c r="E254" s="150" t="s">
        <v>5</v>
      </c>
      <c r="F254" s="234" t="s">
        <v>391</v>
      </c>
      <c r="G254" s="235"/>
      <c r="H254" s="235"/>
      <c r="I254" s="235"/>
      <c r="J254" s="149"/>
      <c r="K254" s="151">
        <v>584.90899999999999</v>
      </c>
      <c r="L254" s="149"/>
      <c r="M254" s="149"/>
      <c r="N254" s="149"/>
      <c r="O254" s="149"/>
      <c r="P254" s="149"/>
      <c r="Q254" s="149"/>
      <c r="R254" s="152"/>
      <c r="T254" s="153"/>
      <c r="U254" s="149"/>
      <c r="V254" s="149"/>
      <c r="W254" s="149"/>
      <c r="X254" s="149"/>
      <c r="Y254" s="149"/>
      <c r="Z254" s="149"/>
      <c r="AA254" s="154"/>
      <c r="AT254" s="155" t="s">
        <v>166</v>
      </c>
      <c r="AU254" s="155" t="s">
        <v>91</v>
      </c>
      <c r="AV254" s="10" t="s">
        <v>91</v>
      </c>
      <c r="AW254" s="10" t="s">
        <v>29</v>
      </c>
      <c r="AX254" s="10" t="s">
        <v>71</v>
      </c>
      <c r="AY254" s="155" t="s">
        <v>126</v>
      </c>
    </row>
    <row r="255" spans="2:65" s="10" customFormat="1" ht="16.5" customHeight="1" x14ac:dyDescent="0.3">
      <c r="B255" s="148"/>
      <c r="C255" s="149"/>
      <c r="D255" s="149"/>
      <c r="E255" s="150" t="s">
        <v>5</v>
      </c>
      <c r="F255" s="234" t="s">
        <v>392</v>
      </c>
      <c r="G255" s="235"/>
      <c r="H255" s="235"/>
      <c r="I255" s="235"/>
      <c r="J255" s="149"/>
      <c r="K255" s="151">
        <v>5.9880000000000004</v>
      </c>
      <c r="L255" s="149"/>
      <c r="M255" s="149"/>
      <c r="N255" s="149"/>
      <c r="O255" s="149"/>
      <c r="P255" s="149"/>
      <c r="Q255" s="149"/>
      <c r="R255" s="152"/>
      <c r="T255" s="153"/>
      <c r="U255" s="149"/>
      <c r="V255" s="149"/>
      <c r="W255" s="149"/>
      <c r="X255" s="149"/>
      <c r="Y255" s="149"/>
      <c r="Z255" s="149"/>
      <c r="AA255" s="154"/>
      <c r="AT255" s="155" t="s">
        <v>166</v>
      </c>
      <c r="AU255" s="155" t="s">
        <v>91</v>
      </c>
      <c r="AV255" s="10" t="s">
        <v>91</v>
      </c>
      <c r="AW255" s="10" t="s">
        <v>29</v>
      </c>
      <c r="AX255" s="10" t="s">
        <v>71</v>
      </c>
      <c r="AY255" s="155" t="s">
        <v>126</v>
      </c>
    </row>
    <row r="256" spans="2:65" s="10" customFormat="1" ht="16.5" customHeight="1" x14ac:dyDescent="0.3">
      <c r="B256" s="148"/>
      <c r="C256" s="149"/>
      <c r="D256" s="149"/>
      <c r="E256" s="150" t="s">
        <v>5</v>
      </c>
      <c r="F256" s="234" t="s">
        <v>393</v>
      </c>
      <c r="G256" s="235"/>
      <c r="H256" s="235"/>
      <c r="I256" s="235"/>
      <c r="J256" s="149"/>
      <c r="K256" s="151">
        <v>11.081</v>
      </c>
      <c r="L256" s="149"/>
      <c r="M256" s="149"/>
      <c r="N256" s="149"/>
      <c r="O256" s="149"/>
      <c r="P256" s="149"/>
      <c r="Q256" s="149"/>
      <c r="R256" s="152"/>
      <c r="T256" s="153"/>
      <c r="U256" s="149"/>
      <c r="V256" s="149"/>
      <c r="W256" s="149"/>
      <c r="X256" s="149"/>
      <c r="Y256" s="149"/>
      <c r="Z256" s="149"/>
      <c r="AA256" s="154"/>
      <c r="AT256" s="155" t="s">
        <v>166</v>
      </c>
      <c r="AU256" s="155" t="s">
        <v>91</v>
      </c>
      <c r="AV256" s="10" t="s">
        <v>91</v>
      </c>
      <c r="AW256" s="10" t="s">
        <v>29</v>
      </c>
      <c r="AX256" s="10" t="s">
        <v>71</v>
      </c>
      <c r="AY256" s="155" t="s">
        <v>126</v>
      </c>
    </row>
    <row r="257" spans="2:65" s="11" customFormat="1" ht="16.5" customHeight="1" x14ac:dyDescent="0.3">
      <c r="B257" s="156"/>
      <c r="C257" s="157"/>
      <c r="D257" s="157"/>
      <c r="E257" s="158" t="s">
        <v>5</v>
      </c>
      <c r="F257" s="220" t="s">
        <v>183</v>
      </c>
      <c r="G257" s="221"/>
      <c r="H257" s="221"/>
      <c r="I257" s="221"/>
      <c r="J257" s="157"/>
      <c r="K257" s="159">
        <v>2698.8710000000001</v>
      </c>
      <c r="L257" s="157"/>
      <c r="M257" s="157"/>
      <c r="N257" s="157"/>
      <c r="O257" s="157"/>
      <c r="P257" s="157"/>
      <c r="Q257" s="157"/>
      <c r="R257" s="160"/>
      <c r="T257" s="161"/>
      <c r="U257" s="157"/>
      <c r="V257" s="157"/>
      <c r="W257" s="157"/>
      <c r="X257" s="157"/>
      <c r="Y257" s="157"/>
      <c r="Z257" s="157"/>
      <c r="AA257" s="162"/>
      <c r="AT257" s="163" t="s">
        <v>166</v>
      </c>
      <c r="AU257" s="163" t="s">
        <v>91</v>
      </c>
      <c r="AV257" s="11" t="s">
        <v>131</v>
      </c>
      <c r="AW257" s="11" t="s">
        <v>29</v>
      </c>
      <c r="AX257" s="11" t="s">
        <v>76</v>
      </c>
      <c r="AY257" s="163" t="s">
        <v>126</v>
      </c>
    </row>
    <row r="258" spans="2:65" s="9" customFormat="1" ht="37.35" customHeight="1" x14ac:dyDescent="0.35">
      <c r="B258" s="127"/>
      <c r="C258" s="128"/>
      <c r="D258" s="129" t="s">
        <v>108</v>
      </c>
      <c r="E258" s="129"/>
      <c r="F258" s="129"/>
      <c r="G258" s="129"/>
      <c r="H258" s="129"/>
      <c r="I258" s="129"/>
      <c r="J258" s="129"/>
      <c r="K258" s="129"/>
      <c r="L258" s="129"/>
      <c r="M258" s="129"/>
      <c r="N258" s="230">
        <f>BK258</f>
        <v>0</v>
      </c>
      <c r="O258" s="231"/>
      <c r="P258" s="231"/>
      <c r="Q258" s="231"/>
      <c r="R258" s="130"/>
      <c r="T258" s="131"/>
      <c r="U258" s="128"/>
      <c r="V258" s="128"/>
      <c r="W258" s="132">
        <f>W259</f>
        <v>1.8391199999999999</v>
      </c>
      <c r="X258" s="128"/>
      <c r="Y258" s="132">
        <f>Y259</f>
        <v>3.0652000000000001E-3</v>
      </c>
      <c r="Z258" s="128"/>
      <c r="AA258" s="133">
        <f>AA259</f>
        <v>0</v>
      </c>
      <c r="AR258" s="134" t="s">
        <v>91</v>
      </c>
      <c r="AT258" s="135" t="s">
        <v>70</v>
      </c>
      <c r="AU258" s="135" t="s">
        <v>71</v>
      </c>
      <c r="AY258" s="134" t="s">
        <v>126</v>
      </c>
      <c r="BK258" s="136">
        <f>BK259</f>
        <v>0</v>
      </c>
    </row>
    <row r="259" spans="2:65" s="9" customFormat="1" ht="19.899999999999999" customHeight="1" x14ac:dyDescent="0.3">
      <c r="B259" s="127"/>
      <c r="C259" s="128"/>
      <c r="D259" s="137" t="s">
        <v>109</v>
      </c>
      <c r="E259" s="137"/>
      <c r="F259" s="137"/>
      <c r="G259" s="137"/>
      <c r="H259" s="137"/>
      <c r="I259" s="137"/>
      <c r="J259" s="137"/>
      <c r="K259" s="137"/>
      <c r="L259" s="137"/>
      <c r="M259" s="137"/>
      <c r="N259" s="232">
        <f>BK259</f>
        <v>0</v>
      </c>
      <c r="O259" s="233"/>
      <c r="P259" s="233"/>
      <c r="Q259" s="233"/>
      <c r="R259" s="130"/>
      <c r="T259" s="131"/>
      <c r="U259" s="128"/>
      <c r="V259" s="128"/>
      <c r="W259" s="132">
        <f>SUM(W260:W261)</f>
        <v>1.8391199999999999</v>
      </c>
      <c r="X259" s="128"/>
      <c r="Y259" s="132">
        <f>SUM(Y260:Y261)</f>
        <v>3.0652000000000001E-3</v>
      </c>
      <c r="Z259" s="128"/>
      <c r="AA259" s="133">
        <f>SUM(AA260:AA261)</f>
        <v>0</v>
      </c>
      <c r="AR259" s="134" t="s">
        <v>91</v>
      </c>
      <c r="AT259" s="135" t="s">
        <v>70</v>
      </c>
      <c r="AU259" s="135" t="s">
        <v>76</v>
      </c>
      <c r="AY259" s="134" t="s">
        <v>126</v>
      </c>
      <c r="BK259" s="136">
        <f>SUM(BK260:BK261)</f>
        <v>0</v>
      </c>
    </row>
    <row r="260" spans="2:65" s="1" customFormat="1" ht="25.5" customHeight="1" x14ac:dyDescent="0.3">
      <c r="B260" s="138"/>
      <c r="C260" s="139">
        <v>62</v>
      </c>
      <c r="D260" s="139" t="s">
        <v>127</v>
      </c>
      <c r="E260" s="140" t="s">
        <v>394</v>
      </c>
      <c r="F260" s="219" t="s">
        <v>395</v>
      </c>
      <c r="G260" s="219"/>
      <c r="H260" s="219"/>
      <c r="I260" s="219"/>
      <c r="J260" s="141" t="s">
        <v>130</v>
      </c>
      <c r="K260" s="142">
        <v>3.16</v>
      </c>
      <c r="L260" s="222"/>
      <c r="M260" s="222"/>
      <c r="N260" s="223">
        <f>ROUND(L260*K260,2)</f>
        <v>0</v>
      </c>
      <c r="O260" s="223"/>
      <c r="P260" s="223"/>
      <c r="Q260" s="223"/>
      <c r="R260" s="143"/>
      <c r="T260" s="144" t="s">
        <v>5</v>
      </c>
      <c r="U260" s="42" t="s">
        <v>36</v>
      </c>
      <c r="V260" s="145">
        <v>0.58199999999999996</v>
      </c>
      <c r="W260" s="145">
        <f>V260*K260</f>
        <v>1.8391199999999999</v>
      </c>
      <c r="X260" s="145">
        <v>9.7000000000000005E-4</v>
      </c>
      <c r="Y260" s="145">
        <f>X260*K260</f>
        <v>3.0652000000000001E-3</v>
      </c>
      <c r="Z260" s="145">
        <v>0</v>
      </c>
      <c r="AA260" s="146">
        <f>Z260*K260</f>
        <v>0</v>
      </c>
      <c r="AR260" s="20" t="s">
        <v>199</v>
      </c>
      <c r="AT260" s="20" t="s">
        <v>127</v>
      </c>
      <c r="AU260" s="20" t="s">
        <v>91</v>
      </c>
      <c r="AY260" s="20" t="s">
        <v>126</v>
      </c>
      <c r="BE260" s="147">
        <f>IF(U260="základní",N260,0)</f>
        <v>0</v>
      </c>
      <c r="BF260" s="147">
        <f>IF(U260="snížená",N260,0)</f>
        <v>0</v>
      </c>
      <c r="BG260" s="147">
        <f>IF(U260="zákl. přenesená",N260,0)</f>
        <v>0</v>
      </c>
      <c r="BH260" s="147">
        <f>IF(U260="sníž. přenesená",N260,0)</f>
        <v>0</v>
      </c>
      <c r="BI260" s="147">
        <f>IF(U260="nulová",N260,0)</f>
        <v>0</v>
      </c>
      <c r="BJ260" s="20" t="s">
        <v>76</v>
      </c>
      <c r="BK260" s="147">
        <f>ROUND(L260*K260,2)</f>
        <v>0</v>
      </c>
      <c r="BL260" s="20" t="s">
        <v>199</v>
      </c>
      <c r="BM260" s="20" t="s">
        <v>396</v>
      </c>
    </row>
    <row r="261" spans="2:65" s="10" customFormat="1" ht="16.5" customHeight="1" x14ac:dyDescent="0.3">
      <c r="B261" s="148"/>
      <c r="C261" s="149"/>
      <c r="D261" s="149"/>
      <c r="E261" s="150" t="s">
        <v>5</v>
      </c>
      <c r="F261" s="224" t="s">
        <v>397</v>
      </c>
      <c r="G261" s="225"/>
      <c r="H261" s="225"/>
      <c r="I261" s="225"/>
      <c r="J261" s="149"/>
      <c r="K261" s="151">
        <v>3.16</v>
      </c>
      <c r="L261" s="149"/>
      <c r="M261" s="149"/>
      <c r="N261" s="149"/>
      <c r="O261" s="149"/>
      <c r="P261" s="149"/>
      <c r="Q261" s="149"/>
      <c r="R261" s="152"/>
      <c r="T261" s="153"/>
      <c r="U261" s="149"/>
      <c r="V261" s="149"/>
      <c r="W261" s="149"/>
      <c r="X261" s="149"/>
      <c r="Y261" s="149"/>
      <c r="Z261" s="149"/>
      <c r="AA261" s="154"/>
      <c r="AT261" s="155" t="s">
        <v>166</v>
      </c>
      <c r="AU261" s="155" t="s">
        <v>91</v>
      </c>
      <c r="AV261" s="10" t="s">
        <v>91</v>
      </c>
      <c r="AW261" s="10" t="s">
        <v>29</v>
      </c>
      <c r="AX261" s="10" t="s">
        <v>76</v>
      </c>
      <c r="AY261" s="155" t="s">
        <v>126</v>
      </c>
    </row>
    <row r="262" spans="2:65" s="9" customFormat="1" ht="37.35" customHeight="1" x14ac:dyDescent="0.35">
      <c r="B262" s="127"/>
      <c r="C262" s="128"/>
      <c r="D262" s="129" t="s">
        <v>110</v>
      </c>
      <c r="E262" s="129"/>
      <c r="F262" s="129"/>
      <c r="G262" s="129"/>
      <c r="H262" s="129"/>
      <c r="I262" s="129"/>
      <c r="J262" s="129"/>
      <c r="K262" s="129"/>
      <c r="L262" s="129"/>
      <c r="M262" s="129"/>
      <c r="N262" s="230">
        <f>BK262</f>
        <v>0</v>
      </c>
      <c r="O262" s="231"/>
      <c r="P262" s="231"/>
      <c r="Q262" s="231"/>
      <c r="R262" s="130"/>
      <c r="T262" s="131"/>
      <c r="U262" s="128"/>
      <c r="V262" s="128"/>
      <c r="W262" s="132">
        <f>W263</f>
        <v>0.72799999999999998</v>
      </c>
      <c r="X262" s="128"/>
      <c r="Y262" s="132">
        <f>Y263</f>
        <v>1.2E-2</v>
      </c>
      <c r="Z262" s="128"/>
      <c r="AA262" s="133">
        <f>AA263</f>
        <v>0</v>
      </c>
      <c r="AR262" s="134" t="s">
        <v>136</v>
      </c>
      <c r="AT262" s="135" t="s">
        <v>70</v>
      </c>
      <c r="AU262" s="135" t="s">
        <v>71</v>
      </c>
      <c r="AY262" s="134" t="s">
        <v>126</v>
      </c>
      <c r="BK262" s="136">
        <f>BK263</f>
        <v>0</v>
      </c>
    </row>
    <row r="263" spans="2:65" s="9" customFormat="1" ht="19.899999999999999" customHeight="1" x14ac:dyDescent="0.3">
      <c r="B263" s="127"/>
      <c r="C263" s="128"/>
      <c r="D263" s="137" t="s">
        <v>111</v>
      </c>
      <c r="E263" s="137"/>
      <c r="F263" s="137"/>
      <c r="G263" s="137"/>
      <c r="H263" s="137"/>
      <c r="I263" s="137"/>
      <c r="J263" s="137"/>
      <c r="K263" s="137"/>
      <c r="L263" s="137"/>
      <c r="M263" s="137"/>
      <c r="N263" s="232">
        <f>BK263</f>
        <v>0</v>
      </c>
      <c r="O263" s="233"/>
      <c r="P263" s="233"/>
      <c r="Q263" s="233"/>
      <c r="R263" s="130"/>
      <c r="T263" s="131"/>
      <c r="U263" s="128"/>
      <c r="V263" s="128"/>
      <c r="W263" s="132">
        <f>SUM(W264:W266)</f>
        <v>0.72799999999999998</v>
      </c>
      <c r="X263" s="128"/>
      <c r="Y263" s="132">
        <f>SUM(Y264:Y266)</f>
        <v>1.2E-2</v>
      </c>
      <c r="Z263" s="128"/>
      <c r="AA263" s="133">
        <f>SUM(AA264:AA266)</f>
        <v>0</v>
      </c>
      <c r="AR263" s="134" t="s">
        <v>136</v>
      </c>
      <c r="AT263" s="135" t="s">
        <v>70</v>
      </c>
      <c r="AU263" s="135" t="s">
        <v>76</v>
      </c>
      <c r="AY263" s="134" t="s">
        <v>126</v>
      </c>
      <c r="BK263" s="136">
        <f>SUM(BK264:BK266)</f>
        <v>0</v>
      </c>
    </row>
    <row r="264" spans="2:65" s="1" customFormat="1" ht="16.5" customHeight="1" x14ac:dyDescent="0.3">
      <c r="B264" s="138"/>
      <c r="C264" s="175">
        <v>63</v>
      </c>
      <c r="D264" s="139" t="s">
        <v>127</v>
      </c>
      <c r="E264" s="140" t="s">
        <v>398</v>
      </c>
      <c r="F264" s="226" t="s">
        <v>399</v>
      </c>
      <c r="G264" s="226"/>
      <c r="H264" s="226"/>
      <c r="I264" s="226"/>
      <c r="J264" s="141" t="s">
        <v>139</v>
      </c>
      <c r="K264" s="142">
        <v>4</v>
      </c>
      <c r="L264" s="222"/>
      <c r="M264" s="222"/>
      <c r="N264" s="223">
        <f>ROUND(L264*K264,2)</f>
        <v>0</v>
      </c>
      <c r="O264" s="223"/>
      <c r="P264" s="223"/>
      <c r="Q264" s="223"/>
      <c r="R264" s="143"/>
      <c r="T264" s="144" t="s">
        <v>5</v>
      </c>
      <c r="U264" s="42" t="s">
        <v>36</v>
      </c>
      <c r="V264" s="145">
        <v>0.182</v>
      </c>
      <c r="W264" s="145">
        <f>V264*K264</f>
        <v>0.72799999999999998</v>
      </c>
      <c r="X264" s="145">
        <v>0</v>
      </c>
      <c r="Y264" s="145">
        <f>X264*K264</f>
        <v>0</v>
      </c>
      <c r="Z264" s="145">
        <v>0</v>
      </c>
      <c r="AA264" s="146">
        <f>Z264*K264</f>
        <v>0</v>
      </c>
      <c r="AR264" s="20" t="s">
        <v>380</v>
      </c>
      <c r="AT264" s="20" t="s">
        <v>127</v>
      </c>
      <c r="AU264" s="20" t="s">
        <v>91</v>
      </c>
      <c r="AY264" s="20" t="s">
        <v>126</v>
      </c>
      <c r="BE264" s="147">
        <f>IF(U264="základní",N264,0)</f>
        <v>0</v>
      </c>
      <c r="BF264" s="147">
        <f>IF(U264="snížená",N264,0)</f>
        <v>0</v>
      </c>
      <c r="BG264" s="147">
        <f>IF(U264="zákl. přenesená",N264,0)</f>
        <v>0</v>
      </c>
      <c r="BH264" s="147">
        <f>IF(U264="sníž. přenesená",N264,0)</f>
        <v>0</v>
      </c>
      <c r="BI264" s="147">
        <f>IF(U264="nulová",N264,0)</f>
        <v>0</v>
      </c>
      <c r="BJ264" s="20" t="s">
        <v>76</v>
      </c>
      <c r="BK264" s="147">
        <f>ROUND(L264*K264,2)</f>
        <v>0</v>
      </c>
      <c r="BL264" s="20" t="s">
        <v>380</v>
      </c>
      <c r="BM264" s="20" t="s">
        <v>400</v>
      </c>
    </row>
    <row r="265" spans="2:65" s="1" customFormat="1" ht="25.5" customHeight="1" x14ac:dyDescent="0.3">
      <c r="B265" s="138"/>
      <c r="C265" s="164">
        <v>64</v>
      </c>
      <c r="D265" s="164" t="s">
        <v>223</v>
      </c>
      <c r="E265" s="165" t="s">
        <v>401</v>
      </c>
      <c r="F265" s="227" t="s">
        <v>402</v>
      </c>
      <c r="G265" s="227"/>
      <c r="H265" s="227"/>
      <c r="I265" s="227"/>
      <c r="J265" s="166" t="s">
        <v>175</v>
      </c>
      <c r="K265" s="167">
        <v>3</v>
      </c>
      <c r="L265" s="228"/>
      <c r="M265" s="228"/>
      <c r="N265" s="229">
        <f>ROUND(L265*K265,2)</f>
        <v>0</v>
      </c>
      <c r="O265" s="223"/>
      <c r="P265" s="223"/>
      <c r="Q265" s="223"/>
      <c r="R265" s="143"/>
      <c r="T265" s="144" t="s">
        <v>5</v>
      </c>
      <c r="U265" s="42" t="s">
        <v>36</v>
      </c>
      <c r="V265" s="145">
        <v>0</v>
      </c>
      <c r="W265" s="145">
        <f>V265*K265</f>
        <v>0</v>
      </c>
      <c r="X265" s="145">
        <v>4.0000000000000001E-3</v>
      </c>
      <c r="Y265" s="145">
        <f>X265*K265</f>
        <v>1.2E-2</v>
      </c>
      <c r="Z265" s="145">
        <v>0</v>
      </c>
      <c r="AA265" s="146">
        <f>Z265*K265</f>
        <v>0</v>
      </c>
      <c r="AR265" s="20" t="s">
        <v>403</v>
      </c>
      <c r="AT265" s="20" t="s">
        <v>223</v>
      </c>
      <c r="AU265" s="20" t="s">
        <v>91</v>
      </c>
      <c r="AY265" s="20" t="s">
        <v>126</v>
      </c>
      <c r="BE265" s="147">
        <f>IF(U265="základní",N265,0)</f>
        <v>0</v>
      </c>
      <c r="BF265" s="147">
        <f>IF(U265="snížená",N265,0)</f>
        <v>0</v>
      </c>
      <c r="BG265" s="147">
        <f>IF(U265="zákl. přenesená",N265,0)</f>
        <v>0</v>
      </c>
      <c r="BH265" s="147">
        <f>IF(U265="sníž. přenesená",N265,0)</f>
        <v>0</v>
      </c>
      <c r="BI265" s="147">
        <f>IF(U265="nulová",N265,0)</f>
        <v>0</v>
      </c>
      <c r="BJ265" s="20" t="s">
        <v>76</v>
      </c>
      <c r="BK265" s="147">
        <f>ROUND(L265*K265,2)</f>
        <v>0</v>
      </c>
      <c r="BL265" s="20" t="s">
        <v>403</v>
      </c>
      <c r="BM265" s="20" t="s">
        <v>404</v>
      </c>
    </row>
    <row r="266" spans="2:65" s="10" customFormat="1" ht="25.5" customHeight="1" x14ac:dyDescent="0.3">
      <c r="B266" s="148"/>
      <c r="C266" s="149"/>
      <c r="D266" s="149"/>
      <c r="E266" s="150" t="s">
        <v>5</v>
      </c>
      <c r="F266" s="224" t="s">
        <v>405</v>
      </c>
      <c r="G266" s="225"/>
      <c r="H266" s="225"/>
      <c r="I266" s="225"/>
      <c r="J266" s="149"/>
      <c r="K266" s="151">
        <v>3</v>
      </c>
      <c r="L266" s="149"/>
      <c r="M266" s="149"/>
      <c r="N266" s="149"/>
      <c r="O266" s="149"/>
      <c r="P266" s="149"/>
      <c r="Q266" s="149"/>
      <c r="R266" s="152"/>
      <c r="T266" s="168"/>
      <c r="U266" s="169"/>
      <c r="V266" s="169"/>
      <c r="W266" s="169"/>
      <c r="X266" s="169"/>
      <c r="Y266" s="169"/>
      <c r="Z266" s="169"/>
      <c r="AA266" s="170"/>
      <c r="AT266" s="155" t="s">
        <v>166</v>
      </c>
      <c r="AU266" s="155" t="s">
        <v>91</v>
      </c>
      <c r="AV266" s="10" t="s">
        <v>91</v>
      </c>
      <c r="AW266" s="10" t="s">
        <v>29</v>
      </c>
      <c r="AX266" s="10" t="s">
        <v>76</v>
      </c>
      <c r="AY266" s="155" t="s">
        <v>126</v>
      </c>
    </row>
    <row r="267" spans="2:65" s="1" customFormat="1" ht="6.95" customHeight="1" x14ac:dyDescent="0.3">
      <c r="B267" s="57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9"/>
    </row>
  </sheetData>
  <mergeCells count="335">
    <mergeCell ref="F202:I202"/>
    <mergeCell ref="L203:M203"/>
    <mergeCell ref="N203:Q203"/>
    <mergeCell ref="F203:I203"/>
    <mergeCell ref="F206:I206"/>
    <mergeCell ref="F204:I204"/>
    <mergeCell ref="F205:I205"/>
    <mergeCell ref="F207:I207"/>
    <mergeCell ref="L207:M207"/>
    <mergeCell ref="N207:Q207"/>
    <mergeCell ref="F196:I196"/>
    <mergeCell ref="F195:I195"/>
    <mergeCell ref="F197:I197"/>
    <mergeCell ref="F198:I198"/>
    <mergeCell ref="F199:I199"/>
    <mergeCell ref="F200:I200"/>
    <mergeCell ref="F201:I201"/>
    <mergeCell ref="L201:M201"/>
    <mergeCell ref="N201:Q201"/>
    <mergeCell ref="F190:I190"/>
    <mergeCell ref="F191:I191"/>
    <mergeCell ref="F192:I192"/>
    <mergeCell ref="F193:I193"/>
    <mergeCell ref="L194:M194"/>
    <mergeCell ref="N194:Q194"/>
    <mergeCell ref="L195:M195"/>
    <mergeCell ref="N195:Q195"/>
    <mergeCell ref="F194:I194"/>
    <mergeCell ref="F185:I185"/>
    <mergeCell ref="F186:I186"/>
    <mergeCell ref="F187:I187"/>
    <mergeCell ref="F188:I188"/>
    <mergeCell ref="L188:M188"/>
    <mergeCell ref="N188:Q188"/>
    <mergeCell ref="F189:I189"/>
    <mergeCell ref="L189:M189"/>
    <mergeCell ref="N189:Q189"/>
    <mergeCell ref="N179:Q179"/>
    <mergeCell ref="F180:I180"/>
    <mergeCell ref="L180:M180"/>
    <mergeCell ref="N180:Q180"/>
    <mergeCell ref="F181:I181"/>
    <mergeCell ref="L182:M182"/>
    <mergeCell ref="N182:Q182"/>
    <mergeCell ref="L184:M184"/>
    <mergeCell ref="N184:Q184"/>
    <mergeCell ref="F182:I182"/>
    <mergeCell ref="F184:I184"/>
    <mergeCell ref="F183:I183"/>
    <mergeCell ref="F174:I174"/>
    <mergeCell ref="L174:M174"/>
    <mergeCell ref="N174:Q174"/>
    <mergeCell ref="F176:I176"/>
    <mergeCell ref="F178:I178"/>
    <mergeCell ref="L176:M176"/>
    <mergeCell ref="N176:Q176"/>
    <mergeCell ref="F177:I177"/>
    <mergeCell ref="L177:M177"/>
    <mergeCell ref="N177:Q177"/>
    <mergeCell ref="N175:Q175"/>
    <mergeCell ref="L170:M170"/>
    <mergeCell ref="N170:Q170"/>
    <mergeCell ref="F169:I169"/>
    <mergeCell ref="F172:I172"/>
    <mergeCell ref="F170:I170"/>
    <mergeCell ref="F171:I171"/>
    <mergeCell ref="L172:M172"/>
    <mergeCell ref="N172:Q172"/>
    <mergeCell ref="F173:I173"/>
    <mergeCell ref="F166:I166"/>
    <mergeCell ref="F164:I164"/>
    <mergeCell ref="F165:I165"/>
    <mergeCell ref="L165:M165"/>
    <mergeCell ref="N165:Q165"/>
    <mergeCell ref="F167:I167"/>
    <mergeCell ref="F168:I168"/>
    <mergeCell ref="L169:M169"/>
    <mergeCell ref="N169:Q169"/>
    <mergeCell ref="L159:M159"/>
    <mergeCell ref="N159:Q159"/>
    <mergeCell ref="F160:I160"/>
    <mergeCell ref="L161:M161"/>
    <mergeCell ref="N161:Q161"/>
    <mergeCell ref="F162:I162"/>
    <mergeCell ref="L163:M163"/>
    <mergeCell ref="N163:Q163"/>
    <mergeCell ref="F163:I163"/>
    <mergeCell ref="F158:I158"/>
    <mergeCell ref="F147:I147"/>
    <mergeCell ref="F151:I151"/>
    <mergeCell ref="F148:I148"/>
    <mergeCell ref="F149:I149"/>
    <mergeCell ref="F150:I150"/>
    <mergeCell ref="F152:I152"/>
    <mergeCell ref="F153:I153"/>
    <mergeCell ref="F161:I161"/>
    <mergeCell ref="F159:I159"/>
    <mergeCell ref="N151:Q151"/>
    <mergeCell ref="N152:Q152"/>
    <mergeCell ref="N153:Q153"/>
    <mergeCell ref="N155:Q155"/>
    <mergeCell ref="N157:Q157"/>
    <mergeCell ref="F154:I154"/>
    <mergeCell ref="F155:I155"/>
    <mergeCell ref="F156:I156"/>
    <mergeCell ref="F157:I157"/>
    <mergeCell ref="L147:M147"/>
    <mergeCell ref="L148:M148"/>
    <mergeCell ref="L149:M149"/>
    <mergeCell ref="L150:M150"/>
    <mergeCell ref="L151:M151"/>
    <mergeCell ref="L152:M152"/>
    <mergeCell ref="L153:M153"/>
    <mergeCell ref="L155:M155"/>
    <mergeCell ref="L157:M157"/>
    <mergeCell ref="S2:AC2"/>
    <mergeCell ref="F145:I145"/>
    <mergeCell ref="F146:I146"/>
    <mergeCell ref="L146:M146"/>
    <mergeCell ref="N146:Q146"/>
    <mergeCell ref="N147:Q147"/>
    <mergeCell ref="N148:Q148"/>
    <mergeCell ref="N149:Q149"/>
    <mergeCell ref="N150:Q150"/>
    <mergeCell ref="F139:I139"/>
    <mergeCell ref="F140:I140"/>
    <mergeCell ref="L140:M140"/>
    <mergeCell ref="N140:Q140"/>
    <mergeCell ref="F141:I141"/>
    <mergeCell ref="F142:I142"/>
    <mergeCell ref="F143:I143"/>
    <mergeCell ref="F144:I144"/>
    <mergeCell ref="O16:P16"/>
    <mergeCell ref="O17:P17"/>
    <mergeCell ref="O19:P19"/>
    <mergeCell ref="O20:P20"/>
    <mergeCell ref="E23:L23"/>
    <mergeCell ref="F130:I130"/>
    <mergeCell ref="F131:I131"/>
    <mergeCell ref="F137:I137"/>
    <mergeCell ref="F138:I138"/>
    <mergeCell ref="L131:M131"/>
    <mergeCell ref="L133:M133"/>
    <mergeCell ref="L135:M135"/>
    <mergeCell ref="L136:M136"/>
    <mergeCell ref="H1:K1"/>
    <mergeCell ref="C2:Q2"/>
    <mergeCell ref="C4:Q4"/>
    <mergeCell ref="F6:P6"/>
    <mergeCell ref="O8:P8"/>
    <mergeCell ref="O10:P10"/>
    <mergeCell ref="O11:P11"/>
    <mergeCell ref="O13:P13"/>
    <mergeCell ref="O14:P14"/>
    <mergeCell ref="F123:I123"/>
    <mergeCell ref="L123:M123"/>
    <mergeCell ref="N123:Q123"/>
    <mergeCell ref="N124:Q124"/>
    <mergeCell ref="N125:Q125"/>
    <mergeCell ref="N126:Q126"/>
    <mergeCell ref="N127:Q127"/>
    <mergeCell ref="N128:Q128"/>
    <mergeCell ref="N129:Q129"/>
    <mergeCell ref="N131:Q131"/>
    <mergeCell ref="N133:Q133"/>
    <mergeCell ref="N135:Q135"/>
    <mergeCell ref="N136:Q136"/>
    <mergeCell ref="F124:I124"/>
    <mergeCell ref="F128:I128"/>
    <mergeCell ref="F127:I127"/>
    <mergeCell ref="F125:I125"/>
    <mergeCell ref="F126:I126"/>
    <mergeCell ref="F129:I129"/>
    <mergeCell ref="F132:I132"/>
    <mergeCell ref="F133:I133"/>
    <mergeCell ref="F134:I134"/>
    <mergeCell ref="F135:I135"/>
    <mergeCell ref="F136:I136"/>
    <mergeCell ref="N120:Q120"/>
    <mergeCell ref="N121:Q121"/>
    <mergeCell ref="N122:Q122"/>
    <mergeCell ref="L130:M130"/>
    <mergeCell ref="L124:M124"/>
    <mergeCell ref="L125:M125"/>
    <mergeCell ref="L126:M126"/>
    <mergeCell ref="L127:M127"/>
    <mergeCell ref="L128:M128"/>
    <mergeCell ref="L129:M129"/>
    <mergeCell ref="N130:Q130"/>
    <mergeCell ref="N100:Q100"/>
    <mergeCell ref="N102:Q102"/>
    <mergeCell ref="L104:Q104"/>
    <mergeCell ref="C110:Q110"/>
    <mergeCell ref="F112:P112"/>
    <mergeCell ref="M114:P114"/>
    <mergeCell ref="M116:Q116"/>
    <mergeCell ref="M117:Q117"/>
    <mergeCell ref="F119:I119"/>
    <mergeCell ref="L119:M119"/>
    <mergeCell ref="N119:Q119"/>
    <mergeCell ref="N88:Q88"/>
    <mergeCell ref="N89:Q89"/>
    <mergeCell ref="N90:Q90"/>
    <mergeCell ref="N91:Q91"/>
    <mergeCell ref="N92:Q92"/>
    <mergeCell ref="N93:Q93"/>
    <mergeCell ref="N94:Q94"/>
    <mergeCell ref="N95:Q95"/>
    <mergeCell ref="N99:Q99"/>
    <mergeCell ref="N96:Q96"/>
    <mergeCell ref="N97:Q97"/>
    <mergeCell ref="N98:Q98"/>
    <mergeCell ref="F256:I256"/>
    <mergeCell ref="N245:Q245"/>
    <mergeCell ref="M27:P27"/>
    <mergeCell ref="M26:P26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C85:G85"/>
    <mergeCell ref="M80:P80"/>
    <mergeCell ref="M83:Q83"/>
    <mergeCell ref="M82:Q82"/>
    <mergeCell ref="N85:Q85"/>
    <mergeCell ref="N87:Q87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37:I237"/>
    <mergeCell ref="F240:I240"/>
    <mergeCell ref="F238:I238"/>
    <mergeCell ref="L238:M238"/>
    <mergeCell ref="N238:Q238"/>
    <mergeCell ref="L240:M240"/>
    <mergeCell ref="N240:Q240"/>
    <mergeCell ref="N239:Q239"/>
    <mergeCell ref="F246:I246"/>
    <mergeCell ref="L246:M246"/>
    <mergeCell ref="N246:Q246"/>
    <mergeCell ref="F241:I241"/>
    <mergeCell ref="F242:I242"/>
    <mergeCell ref="F243:I243"/>
    <mergeCell ref="F244:I244"/>
    <mergeCell ref="F232:I232"/>
    <mergeCell ref="F233:I233"/>
    <mergeCell ref="N233:Q233"/>
    <mergeCell ref="F234:I234"/>
    <mergeCell ref="F235:I235"/>
    <mergeCell ref="L235:M235"/>
    <mergeCell ref="N235:Q235"/>
    <mergeCell ref="F236:I236"/>
    <mergeCell ref="L236:M236"/>
    <mergeCell ref="N236:Q236"/>
    <mergeCell ref="N226:Q226"/>
    <mergeCell ref="N229:Q229"/>
    <mergeCell ref="N230:Q230"/>
    <mergeCell ref="N231:Q231"/>
    <mergeCell ref="N223:Q223"/>
    <mergeCell ref="N228:Q228"/>
    <mergeCell ref="F215:I215"/>
    <mergeCell ref="F221:I221"/>
    <mergeCell ref="F218:I218"/>
    <mergeCell ref="F216:I216"/>
    <mergeCell ref="F217:I217"/>
    <mergeCell ref="F219:I219"/>
    <mergeCell ref="F220:I220"/>
    <mergeCell ref="F222:I222"/>
    <mergeCell ref="F224:I224"/>
    <mergeCell ref="F225:I225"/>
    <mergeCell ref="F226:I226"/>
    <mergeCell ref="F227:I227"/>
    <mergeCell ref="F229:I229"/>
    <mergeCell ref="F230:I230"/>
    <mergeCell ref="F231:I231"/>
    <mergeCell ref="F214:I214"/>
    <mergeCell ref="L214:M214"/>
    <mergeCell ref="N214:Q214"/>
    <mergeCell ref="N216:Q216"/>
    <mergeCell ref="N218:Q218"/>
    <mergeCell ref="N219:Q219"/>
    <mergeCell ref="N221:Q221"/>
    <mergeCell ref="N224:Q224"/>
    <mergeCell ref="N225:Q225"/>
    <mergeCell ref="F266:I266"/>
    <mergeCell ref="N258:Q258"/>
    <mergeCell ref="N259:Q259"/>
    <mergeCell ref="N262:Q262"/>
    <mergeCell ref="N263:Q263"/>
    <mergeCell ref="F208:I208"/>
    <mergeCell ref="F210:I210"/>
    <mergeCell ref="F209:I209"/>
    <mergeCell ref="F212:I212"/>
    <mergeCell ref="L212:M212"/>
    <mergeCell ref="N212:Q212"/>
    <mergeCell ref="N211:Q211"/>
    <mergeCell ref="L226:M226"/>
    <mergeCell ref="L216:M216"/>
    <mergeCell ref="L218:M218"/>
    <mergeCell ref="L219:M219"/>
    <mergeCell ref="L221:M221"/>
    <mergeCell ref="L224:M224"/>
    <mergeCell ref="L225:M225"/>
    <mergeCell ref="L229:M229"/>
    <mergeCell ref="L230:M230"/>
    <mergeCell ref="L231:M231"/>
    <mergeCell ref="L233:M233"/>
    <mergeCell ref="F213:I213"/>
    <mergeCell ref="F260:I260"/>
    <mergeCell ref="F257:I257"/>
    <mergeCell ref="L260:M260"/>
    <mergeCell ref="N260:Q260"/>
    <mergeCell ref="F261:I261"/>
    <mergeCell ref="F264:I264"/>
    <mergeCell ref="L264:M264"/>
    <mergeCell ref="N264:Q264"/>
    <mergeCell ref="F265:I265"/>
    <mergeCell ref="L265:M265"/>
    <mergeCell ref="N265:Q265"/>
  </mergeCells>
  <hyperlinks>
    <hyperlink ref="F1:G1" location="C2" display="1) Krycí list rozpočtu"/>
    <hyperlink ref="H1:K1" location="C85" display="2) Rekapitulace rozpočtu"/>
    <hyperlink ref="L1" location="C119" display="3) Rozpočet"/>
    <hyperlink ref="S1:T1" location="'Rekapitulace stavby'!C2" display="Rekapitulace stavby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8"/>
  <sheetViews>
    <sheetView showGridLines="0" workbookViewId="0">
      <pane ySplit="1" topLeftCell="A97" activePane="bottomLeft" state="frozen"/>
      <selection pane="bottomLeft" activeCell="L117" sqref="L117:M11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2"/>
      <c r="B1" s="13"/>
      <c r="C1" s="13"/>
      <c r="D1" s="14" t="s">
        <v>1</v>
      </c>
      <c r="E1" s="13"/>
      <c r="F1" s="15" t="s">
        <v>86</v>
      </c>
      <c r="G1" s="15"/>
      <c r="H1" s="255" t="s">
        <v>87</v>
      </c>
      <c r="I1" s="255"/>
      <c r="J1" s="255"/>
      <c r="K1" s="255"/>
      <c r="L1" s="15" t="s">
        <v>88</v>
      </c>
      <c r="M1" s="13"/>
      <c r="N1" s="13"/>
      <c r="O1" s="14" t="s">
        <v>89</v>
      </c>
      <c r="P1" s="13"/>
      <c r="Q1" s="13"/>
      <c r="R1" s="13"/>
      <c r="S1" s="15" t="s">
        <v>90</v>
      </c>
      <c r="T1" s="15"/>
      <c r="U1" s="102"/>
      <c r="V1" s="102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0" t="s">
        <v>80</v>
      </c>
    </row>
    <row r="3" spans="1:66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91</v>
      </c>
    </row>
    <row r="4" spans="1:66" ht="36.950000000000003" customHeight="1" x14ac:dyDescent="0.3">
      <c r="B4" s="24"/>
      <c r="C4" s="186" t="s">
        <v>92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5"/>
      <c r="T4" s="19" t="s">
        <v>13</v>
      </c>
      <c r="AT4" s="20" t="s">
        <v>6</v>
      </c>
    </row>
    <row r="5" spans="1:66" ht="6.95" customHeight="1" x14ac:dyDescent="0.3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ht="25.35" customHeight="1" x14ac:dyDescent="0.3">
      <c r="B6" s="24"/>
      <c r="C6" s="26"/>
      <c r="D6" s="30" t="s">
        <v>17</v>
      </c>
      <c r="E6" s="26"/>
      <c r="F6" s="256" t="str">
        <f>'Rekapitulace stavby'!K6</f>
        <v>VD Karhov - zajištění stability vzdušního svahu hráze</v>
      </c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6"/>
      <c r="R6" s="25"/>
    </row>
    <row r="7" spans="1:66" s="1" customFormat="1" ht="32.85" customHeight="1" x14ac:dyDescent="0.3">
      <c r="B7" s="33"/>
      <c r="C7" s="34"/>
      <c r="D7" s="29" t="s">
        <v>406</v>
      </c>
      <c r="E7" s="34"/>
      <c r="F7" s="190" t="s">
        <v>407</v>
      </c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34"/>
      <c r="R7" s="35"/>
    </row>
    <row r="8" spans="1:66" s="1" customFormat="1" ht="14.45" customHeight="1" x14ac:dyDescent="0.3">
      <c r="B8" s="33"/>
      <c r="C8" s="34"/>
      <c r="D8" s="30" t="s">
        <v>19</v>
      </c>
      <c r="E8" s="34"/>
      <c r="F8" s="28" t="s">
        <v>5</v>
      </c>
      <c r="G8" s="34"/>
      <c r="H8" s="34"/>
      <c r="I8" s="34"/>
      <c r="J8" s="34"/>
      <c r="K8" s="34"/>
      <c r="L8" s="34"/>
      <c r="M8" s="30" t="s">
        <v>20</v>
      </c>
      <c r="N8" s="34"/>
      <c r="O8" s="28" t="s">
        <v>5</v>
      </c>
      <c r="P8" s="34"/>
      <c r="Q8" s="34"/>
      <c r="R8" s="35"/>
    </row>
    <row r="9" spans="1:66" s="1" customFormat="1" ht="14.45" customHeight="1" x14ac:dyDescent="0.3">
      <c r="B9" s="33"/>
      <c r="C9" s="34"/>
      <c r="D9" s="30" t="s">
        <v>21</v>
      </c>
      <c r="E9" s="34"/>
      <c r="F9" s="28" t="s">
        <v>22</v>
      </c>
      <c r="G9" s="34"/>
      <c r="H9" s="34"/>
      <c r="I9" s="34"/>
      <c r="J9" s="34"/>
      <c r="K9" s="34"/>
      <c r="L9" s="34"/>
      <c r="M9" s="30" t="s">
        <v>23</v>
      </c>
      <c r="N9" s="34"/>
      <c r="O9" s="245"/>
      <c r="P9" s="245"/>
      <c r="Q9" s="34"/>
      <c r="R9" s="35"/>
    </row>
    <row r="10" spans="1:66" s="1" customFormat="1" ht="10.9" customHeigh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 x14ac:dyDescent="0.3">
      <c r="B11" s="33"/>
      <c r="C11" s="34"/>
      <c r="D11" s="30" t="s">
        <v>24</v>
      </c>
      <c r="E11" s="34"/>
      <c r="F11" s="34"/>
      <c r="G11" s="34"/>
      <c r="H11" s="34"/>
      <c r="I11" s="34"/>
      <c r="J11" s="34"/>
      <c r="K11" s="34"/>
      <c r="L11" s="34"/>
      <c r="M11" s="30" t="s">
        <v>25</v>
      </c>
      <c r="N11" s="34"/>
      <c r="O11" s="188" t="str">
        <f>IF('Rekapitulace stavby'!AN10="","",'Rekapitulace stavby'!AN10)</f>
        <v/>
      </c>
      <c r="P11" s="188"/>
      <c r="Q11" s="34"/>
      <c r="R11" s="35"/>
    </row>
    <row r="12" spans="1:66" s="1" customFormat="1" ht="18" customHeight="1" x14ac:dyDescent="0.3">
      <c r="B12" s="33"/>
      <c r="C12" s="34"/>
      <c r="D12" s="34"/>
      <c r="E12" s="28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30" t="s">
        <v>26</v>
      </c>
      <c r="N12" s="34"/>
      <c r="O12" s="188" t="str">
        <f>IF('Rekapitulace stavby'!AN11="","",'Rekapitulace stavby'!AN11)</f>
        <v/>
      </c>
      <c r="P12" s="188"/>
      <c r="Q12" s="34"/>
      <c r="R12" s="35"/>
    </row>
    <row r="13" spans="1:66" s="1" customFormat="1" ht="6.95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 x14ac:dyDescent="0.3">
      <c r="B14" s="33"/>
      <c r="C14" s="34"/>
      <c r="D14" s="30" t="s">
        <v>27</v>
      </c>
      <c r="E14" s="34"/>
      <c r="F14" s="34"/>
      <c r="G14" s="34"/>
      <c r="H14" s="34"/>
      <c r="I14" s="34"/>
      <c r="J14" s="34"/>
      <c r="K14" s="34"/>
      <c r="L14" s="34"/>
      <c r="M14" s="30" t="s">
        <v>25</v>
      </c>
      <c r="N14" s="34"/>
      <c r="O14" s="188" t="str">
        <f>IF('Rekapitulace stavby'!AN13="","",'Rekapitulace stavby'!AN13)</f>
        <v/>
      </c>
      <c r="P14" s="188"/>
      <c r="Q14" s="34"/>
      <c r="R14" s="35"/>
    </row>
    <row r="15" spans="1:66" s="1" customFormat="1" ht="18" customHeight="1" x14ac:dyDescent="0.3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26</v>
      </c>
      <c r="N15" s="34"/>
      <c r="O15" s="188" t="str">
        <f>IF('Rekapitulace stavby'!AN14="","",'Rekapitulace stavby'!AN14)</f>
        <v/>
      </c>
      <c r="P15" s="188"/>
      <c r="Q15" s="34"/>
      <c r="R15" s="35"/>
    </row>
    <row r="16" spans="1:66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 x14ac:dyDescent="0.3">
      <c r="B17" s="33"/>
      <c r="C17" s="34"/>
      <c r="D17" s="30" t="s">
        <v>28</v>
      </c>
      <c r="E17" s="34"/>
      <c r="F17" s="34"/>
      <c r="G17" s="34"/>
      <c r="H17" s="34"/>
      <c r="I17" s="34"/>
      <c r="J17" s="34"/>
      <c r="K17" s="34"/>
      <c r="L17" s="34"/>
      <c r="M17" s="30" t="s">
        <v>25</v>
      </c>
      <c r="N17" s="34"/>
      <c r="O17" s="188" t="str">
        <f>IF('Rekapitulace stavby'!AN16="","",'Rekapitulace stavby'!AN16)</f>
        <v/>
      </c>
      <c r="P17" s="188"/>
      <c r="Q17" s="34"/>
      <c r="R17" s="35"/>
    </row>
    <row r="18" spans="2:18" s="1" customFormat="1" ht="18" customHeight="1" x14ac:dyDescent="0.3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26</v>
      </c>
      <c r="N18" s="34"/>
      <c r="O18" s="188" t="str">
        <f>IF('Rekapitulace stavby'!AN17="","",'Rekapitulace stavby'!AN17)</f>
        <v/>
      </c>
      <c r="P18" s="188"/>
      <c r="Q18" s="34"/>
      <c r="R18" s="35"/>
    </row>
    <row r="19" spans="2:18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 x14ac:dyDescent="0.3">
      <c r="B20" s="33"/>
      <c r="C20" s="34"/>
      <c r="D20" s="30" t="s">
        <v>30</v>
      </c>
      <c r="E20" s="34"/>
      <c r="F20" s="34"/>
      <c r="G20" s="34"/>
      <c r="H20" s="34"/>
      <c r="I20" s="34"/>
      <c r="J20" s="34"/>
      <c r="K20" s="34"/>
      <c r="L20" s="34"/>
      <c r="M20" s="30" t="s">
        <v>25</v>
      </c>
      <c r="N20" s="34"/>
      <c r="O20" s="188" t="s">
        <v>5</v>
      </c>
      <c r="P20" s="188"/>
      <c r="Q20" s="34"/>
      <c r="R20" s="35"/>
    </row>
    <row r="21" spans="2:18" s="1" customFormat="1" ht="18" customHeight="1" x14ac:dyDescent="0.3">
      <c r="B21" s="33"/>
      <c r="C21" s="34"/>
      <c r="D21" s="34"/>
      <c r="E21" s="28"/>
      <c r="F21" s="34"/>
      <c r="G21" s="34"/>
      <c r="H21" s="34"/>
      <c r="I21" s="34"/>
      <c r="J21" s="34"/>
      <c r="K21" s="34"/>
      <c r="L21" s="34"/>
      <c r="M21" s="30" t="s">
        <v>26</v>
      </c>
      <c r="N21" s="34"/>
      <c r="O21" s="188" t="s">
        <v>5</v>
      </c>
      <c r="P21" s="188"/>
      <c r="Q21" s="34"/>
      <c r="R21" s="35"/>
    </row>
    <row r="22" spans="2:18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 x14ac:dyDescent="0.3">
      <c r="B23" s="33"/>
      <c r="C23" s="34"/>
      <c r="D23" s="30" t="s">
        <v>31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 x14ac:dyDescent="0.3">
      <c r="B24" s="33"/>
      <c r="C24" s="34"/>
      <c r="D24" s="34"/>
      <c r="E24" s="206" t="s">
        <v>5</v>
      </c>
      <c r="F24" s="206"/>
      <c r="G24" s="206"/>
      <c r="H24" s="206"/>
      <c r="I24" s="206"/>
      <c r="J24" s="206"/>
      <c r="K24" s="206"/>
      <c r="L24" s="206"/>
      <c r="M24" s="34"/>
      <c r="N24" s="34"/>
      <c r="O24" s="34"/>
      <c r="P24" s="34"/>
      <c r="Q24" s="34"/>
      <c r="R24" s="35"/>
    </row>
    <row r="25" spans="2:18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 x14ac:dyDescent="0.3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 x14ac:dyDescent="0.3">
      <c r="B27" s="33"/>
      <c r="C27" s="34"/>
      <c r="D27" s="103" t="s">
        <v>93</v>
      </c>
      <c r="E27" s="34"/>
      <c r="F27" s="34"/>
      <c r="G27" s="34"/>
      <c r="H27" s="34"/>
      <c r="I27" s="34"/>
      <c r="J27" s="34"/>
      <c r="K27" s="34"/>
      <c r="L27" s="34"/>
      <c r="M27" s="207">
        <f>N88</f>
        <v>0</v>
      </c>
      <c r="N27" s="207"/>
      <c r="O27" s="207"/>
      <c r="P27" s="207"/>
      <c r="Q27" s="34"/>
      <c r="R27" s="35"/>
    </row>
    <row r="28" spans="2:18" s="1" customFormat="1" ht="14.45" customHeight="1" x14ac:dyDescent="0.3">
      <c r="B28" s="33"/>
      <c r="C28" s="34"/>
      <c r="D28" s="32" t="s">
        <v>82</v>
      </c>
      <c r="E28" s="34"/>
      <c r="F28" s="34"/>
      <c r="G28" s="34"/>
      <c r="H28" s="34"/>
      <c r="I28" s="34"/>
      <c r="J28" s="34"/>
      <c r="K28" s="34"/>
      <c r="L28" s="34"/>
      <c r="M28" s="207">
        <f>N91</f>
        <v>0</v>
      </c>
      <c r="N28" s="207"/>
      <c r="O28" s="207"/>
      <c r="P28" s="207"/>
      <c r="Q28" s="34"/>
      <c r="R28" s="35"/>
    </row>
    <row r="29" spans="2:18" s="1" customFormat="1" ht="6.95" customHeight="1" x14ac:dyDescent="0.3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 x14ac:dyDescent="0.3">
      <c r="B30" s="33"/>
      <c r="C30" s="34"/>
      <c r="D30" s="104" t="s">
        <v>34</v>
      </c>
      <c r="E30" s="34"/>
      <c r="F30" s="34"/>
      <c r="G30" s="34"/>
      <c r="H30" s="34"/>
      <c r="I30" s="34"/>
      <c r="J30" s="34"/>
      <c r="K30" s="34"/>
      <c r="L30" s="34"/>
      <c r="M30" s="238">
        <f>ROUND(M27+M28,2)</f>
        <v>0</v>
      </c>
      <c r="N30" s="239"/>
      <c r="O30" s="239"/>
      <c r="P30" s="239"/>
      <c r="Q30" s="34"/>
      <c r="R30" s="35"/>
    </row>
    <row r="31" spans="2:18" s="1" customFormat="1" ht="6.95" customHeight="1" x14ac:dyDescent="0.3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 x14ac:dyDescent="0.3">
      <c r="B32" s="33"/>
      <c r="C32" s="34"/>
      <c r="D32" s="40" t="s">
        <v>35</v>
      </c>
      <c r="E32" s="40" t="s">
        <v>36</v>
      </c>
      <c r="F32" s="41">
        <v>0.21</v>
      </c>
      <c r="G32" s="105" t="s">
        <v>37</v>
      </c>
      <c r="H32" s="240">
        <f>ROUND((SUM(BE91:BE92)+SUM(BE110:BE117)), 2)</f>
        <v>0</v>
      </c>
      <c r="I32" s="239"/>
      <c r="J32" s="239"/>
      <c r="K32" s="34"/>
      <c r="L32" s="34"/>
      <c r="M32" s="240">
        <f>ROUND(ROUND((SUM(BE91:BE92)+SUM(BE110:BE117)), 2)*F32, 2)</f>
        <v>0</v>
      </c>
      <c r="N32" s="239"/>
      <c r="O32" s="239"/>
      <c r="P32" s="239"/>
      <c r="Q32" s="34"/>
      <c r="R32" s="35"/>
    </row>
    <row r="33" spans="2:18" s="1" customFormat="1" ht="14.45" customHeight="1" x14ac:dyDescent="0.3">
      <c r="B33" s="33"/>
      <c r="C33" s="34"/>
      <c r="D33" s="34"/>
      <c r="E33" s="40" t="s">
        <v>38</v>
      </c>
      <c r="F33" s="41">
        <v>0.15</v>
      </c>
      <c r="G33" s="105" t="s">
        <v>37</v>
      </c>
      <c r="H33" s="240">
        <f>ROUND((SUM(BF91:BF92)+SUM(BF110:BF117)), 2)</f>
        <v>0</v>
      </c>
      <c r="I33" s="239"/>
      <c r="J33" s="239"/>
      <c r="K33" s="34"/>
      <c r="L33" s="34"/>
      <c r="M33" s="240">
        <f>ROUND(ROUND((SUM(BF91:BF92)+SUM(BF110:BF117)), 2)*F33, 2)</f>
        <v>0</v>
      </c>
      <c r="N33" s="239"/>
      <c r="O33" s="239"/>
      <c r="P33" s="239"/>
      <c r="Q33" s="34"/>
      <c r="R33" s="35"/>
    </row>
    <row r="34" spans="2:18" s="1" customFormat="1" ht="14.45" hidden="1" customHeight="1" x14ac:dyDescent="0.3">
      <c r="B34" s="33"/>
      <c r="C34" s="34"/>
      <c r="D34" s="34"/>
      <c r="E34" s="40" t="s">
        <v>39</v>
      </c>
      <c r="F34" s="41">
        <v>0.21</v>
      </c>
      <c r="G34" s="105" t="s">
        <v>37</v>
      </c>
      <c r="H34" s="240">
        <f>ROUND((SUM(BG91:BG92)+SUM(BG110:BG117)), 2)</f>
        <v>0</v>
      </c>
      <c r="I34" s="239"/>
      <c r="J34" s="239"/>
      <c r="K34" s="34"/>
      <c r="L34" s="34"/>
      <c r="M34" s="240">
        <v>0</v>
      </c>
      <c r="N34" s="239"/>
      <c r="O34" s="239"/>
      <c r="P34" s="239"/>
      <c r="Q34" s="34"/>
      <c r="R34" s="35"/>
    </row>
    <row r="35" spans="2:18" s="1" customFormat="1" ht="14.45" hidden="1" customHeight="1" x14ac:dyDescent="0.3">
      <c r="B35" s="33"/>
      <c r="C35" s="34"/>
      <c r="D35" s="34"/>
      <c r="E35" s="40" t="s">
        <v>40</v>
      </c>
      <c r="F35" s="41">
        <v>0.15</v>
      </c>
      <c r="G35" s="105" t="s">
        <v>37</v>
      </c>
      <c r="H35" s="240">
        <f>ROUND((SUM(BH91:BH92)+SUM(BH110:BH117)), 2)</f>
        <v>0</v>
      </c>
      <c r="I35" s="239"/>
      <c r="J35" s="239"/>
      <c r="K35" s="34"/>
      <c r="L35" s="34"/>
      <c r="M35" s="240">
        <v>0</v>
      </c>
      <c r="N35" s="239"/>
      <c r="O35" s="239"/>
      <c r="P35" s="239"/>
      <c r="Q35" s="34"/>
      <c r="R35" s="35"/>
    </row>
    <row r="36" spans="2:18" s="1" customFormat="1" ht="14.45" hidden="1" customHeight="1" x14ac:dyDescent="0.3">
      <c r="B36" s="33"/>
      <c r="C36" s="34"/>
      <c r="D36" s="34"/>
      <c r="E36" s="40" t="s">
        <v>41</v>
      </c>
      <c r="F36" s="41">
        <v>0</v>
      </c>
      <c r="G36" s="105" t="s">
        <v>37</v>
      </c>
      <c r="H36" s="240">
        <f>ROUND((SUM(BI91:BI92)+SUM(BI110:BI117)), 2)</f>
        <v>0</v>
      </c>
      <c r="I36" s="239"/>
      <c r="J36" s="239"/>
      <c r="K36" s="34"/>
      <c r="L36" s="34"/>
      <c r="M36" s="240">
        <v>0</v>
      </c>
      <c r="N36" s="239"/>
      <c r="O36" s="239"/>
      <c r="P36" s="239"/>
      <c r="Q36" s="34"/>
      <c r="R36" s="35"/>
    </row>
    <row r="37" spans="2:18" s="1" customFormat="1" ht="6.95" customHeight="1" x14ac:dyDescent="0.3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 x14ac:dyDescent="0.3">
      <c r="B38" s="33"/>
      <c r="C38" s="101"/>
      <c r="D38" s="106" t="s">
        <v>42</v>
      </c>
      <c r="E38" s="73"/>
      <c r="F38" s="73"/>
      <c r="G38" s="107" t="s">
        <v>43</v>
      </c>
      <c r="H38" s="108" t="s">
        <v>44</v>
      </c>
      <c r="I38" s="73"/>
      <c r="J38" s="73"/>
      <c r="K38" s="73"/>
      <c r="L38" s="241">
        <f>SUM(M30:M36)</f>
        <v>0</v>
      </c>
      <c r="M38" s="241"/>
      <c r="N38" s="241"/>
      <c r="O38" s="241"/>
      <c r="P38" s="242"/>
      <c r="Q38" s="101"/>
      <c r="R38" s="35"/>
    </row>
    <row r="39" spans="2:18" s="1" customFormat="1" ht="14.45" customHeight="1" x14ac:dyDescent="0.3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 x14ac:dyDescent="0.3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x14ac:dyDescent="0.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 x14ac:dyDescent="0.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 x14ac:dyDescent="0.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 x14ac:dyDescent="0.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 x14ac:dyDescent="0.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 x14ac:dyDescent="0.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 x14ac:dyDescent="0.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 x14ac:dyDescent="0.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 x14ac:dyDescent="0.3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 ht="15" x14ac:dyDescent="0.3">
      <c r="B50" s="33"/>
      <c r="C50" s="34"/>
      <c r="D50" s="48" t="s">
        <v>45</v>
      </c>
      <c r="E50" s="49"/>
      <c r="F50" s="49"/>
      <c r="G50" s="49"/>
      <c r="H50" s="50"/>
      <c r="I50" s="34"/>
      <c r="J50" s="48" t="s">
        <v>46</v>
      </c>
      <c r="K50" s="49"/>
      <c r="L50" s="49"/>
      <c r="M50" s="49"/>
      <c r="N50" s="49"/>
      <c r="O50" s="49"/>
      <c r="P50" s="50"/>
      <c r="Q50" s="34"/>
      <c r="R50" s="35"/>
    </row>
    <row r="51" spans="2:18" x14ac:dyDescent="0.3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 x14ac:dyDescent="0.3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 x14ac:dyDescent="0.3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 x14ac:dyDescent="0.3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 x14ac:dyDescent="0.3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 x14ac:dyDescent="0.3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 x14ac:dyDescent="0.3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 x14ac:dyDescent="0.3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 ht="15" x14ac:dyDescent="0.3">
      <c r="B59" s="33"/>
      <c r="C59" s="34"/>
      <c r="D59" s="53" t="s">
        <v>47</v>
      </c>
      <c r="E59" s="54"/>
      <c r="F59" s="54"/>
      <c r="G59" s="55" t="s">
        <v>48</v>
      </c>
      <c r="H59" s="56"/>
      <c r="I59" s="34"/>
      <c r="J59" s="53" t="s">
        <v>47</v>
      </c>
      <c r="K59" s="54"/>
      <c r="L59" s="54"/>
      <c r="M59" s="54"/>
      <c r="N59" s="55" t="s">
        <v>48</v>
      </c>
      <c r="O59" s="54"/>
      <c r="P59" s="56"/>
      <c r="Q59" s="34"/>
      <c r="R59" s="35"/>
    </row>
    <row r="60" spans="2:18" x14ac:dyDescent="0.3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 ht="15" x14ac:dyDescent="0.3">
      <c r="B61" s="33"/>
      <c r="C61" s="34"/>
      <c r="D61" s="48" t="s">
        <v>49</v>
      </c>
      <c r="E61" s="49"/>
      <c r="F61" s="49"/>
      <c r="G61" s="49"/>
      <c r="H61" s="50"/>
      <c r="I61" s="34"/>
      <c r="J61" s="48" t="s">
        <v>50</v>
      </c>
      <c r="K61" s="49"/>
      <c r="L61" s="49"/>
      <c r="M61" s="49"/>
      <c r="N61" s="49"/>
      <c r="O61" s="49"/>
      <c r="P61" s="50"/>
      <c r="Q61" s="34"/>
      <c r="R61" s="35"/>
    </row>
    <row r="62" spans="2:18" x14ac:dyDescent="0.3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 x14ac:dyDescent="0.3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 x14ac:dyDescent="0.3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 x14ac:dyDescent="0.3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 x14ac:dyDescent="0.3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 x14ac:dyDescent="0.3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 x14ac:dyDescent="0.3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 x14ac:dyDescent="0.3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 ht="15" x14ac:dyDescent="0.3">
      <c r="B70" s="33"/>
      <c r="C70" s="34"/>
      <c r="D70" s="53" t="s">
        <v>47</v>
      </c>
      <c r="E70" s="54"/>
      <c r="F70" s="54"/>
      <c r="G70" s="55" t="s">
        <v>48</v>
      </c>
      <c r="H70" s="56"/>
      <c r="I70" s="34"/>
      <c r="J70" s="53" t="s">
        <v>47</v>
      </c>
      <c r="K70" s="54"/>
      <c r="L70" s="54"/>
      <c r="M70" s="54"/>
      <c r="N70" s="55" t="s">
        <v>48</v>
      </c>
      <c r="O70" s="54"/>
      <c r="P70" s="56"/>
      <c r="Q70" s="34"/>
      <c r="R70" s="35"/>
    </row>
    <row r="71" spans="2:18" s="1" customFormat="1" ht="14.45" customHeight="1" x14ac:dyDescent="0.3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 x14ac:dyDescent="0.3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 x14ac:dyDescent="0.3">
      <c r="B76" s="33"/>
      <c r="C76" s="186" t="s">
        <v>94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5"/>
    </row>
    <row r="77" spans="2:18" s="1" customFormat="1" ht="6.95" customHeight="1" x14ac:dyDescent="0.3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 x14ac:dyDescent="0.3">
      <c r="B78" s="33"/>
      <c r="C78" s="30" t="s">
        <v>17</v>
      </c>
      <c r="D78" s="34"/>
      <c r="E78" s="34"/>
      <c r="F78" s="256" t="str">
        <f>F6</f>
        <v>VD Karhov - zajištění stability vzdušního svahu hráze</v>
      </c>
      <c r="G78" s="257"/>
      <c r="H78" s="257"/>
      <c r="I78" s="257"/>
      <c r="J78" s="257"/>
      <c r="K78" s="257"/>
      <c r="L78" s="257"/>
      <c r="M78" s="257"/>
      <c r="N78" s="257"/>
      <c r="O78" s="257"/>
      <c r="P78" s="257"/>
      <c r="Q78" s="34"/>
      <c r="R78" s="35"/>
    </row>
    <row r="79" spans="2:18" s="1" customFormat="1" ht="36.950000000000003" customHeight="1" x14ac:dyDescent="0.3">
      <c r="B79" s="33"/>
      <c r="C79" s="67" t="s">
        <v>406</v>
      </c>
      <c r="D79" s="34"/>
      <c r="E79" s="34"/>
      <c r="F79" s="215" t="str">
        <f>F7</f>
        <v>3167a - Vedlejší náklady</v>
      </c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Q79" s="34"/>
      <c r="R79" s="35"/>
    </row>
    <row r="80" spans="2:18" s="1" customFormat="1" ht="6.95" customHeight="1" x14ac:dyDescent="0.3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 x14ac:dyDescent="0.3">
      <c r="B81" s="33"/>
      <c r="C81" s="30" t="s">
        <v>21</v>
      </c>
      <c r="D81" s="34"/>
      <c r="E81" s="34"/>
      <c r="F81" s="28" t="str">
        <f>F9</f>
        <v xml:space="preserve"> </v>
      </c>
      <c r="G81" s="34"/>
      <c r="H81" s="34"/>
      <c r="I81" s="34"/>
      <c r="J81" s="34"/>
      <c r="K81" s="30" t="s">
        <v>23</v>
      </c>
      <c r="L81" s="34"/>
      <c r="M81" s="245"/>
      <c r="N81" s="245"/>
      <c r="O81" s="245"/>
      <c r="P81" s="245"/>
      <c r="Q81" s="34"/>
      <c r="R81" s="35"/>
    </row>
    <row r="82" spans="2:47" s="1" customFormat="1" ht="6.95" customHeight="1" x14ac:dyDescent="0.3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 x14ac:dyDescent="0.3">
      <c r="B83" s="33"/>
      <c r="C83" s="30" t="s">
        <v>24</v>
      </c>
      <c r="D83" s="34"/>
      <c r="E83" s="34"/>
      <c r="F83" s="28" t="str">
        <f>E12</f>
        <v xml:space="preserve"> </v>
      </c>
      <c r="G83" s="34"/>
      <c r="H83" s="34"/>
      <c r="I83" s="34"/>
      <c r="J83" s="34"/>
      <c r="K83" s="30" t="s">
        <v>28</v>
      </c>
      <c r="L83" s="34"/>
      <c r="M83" s="188" t="str">
        <f>E18</f>
        <v xml:space="preserve"> </v>
      </c>
      <c r="N83" s="188"/>
      <c r="O83" s="188"/>
      <c r="P83" s="188"/>
      <c r="Q83" s="188"/>
      <c r="R83" s="35"/>
    </row>
    <row r="84" spans="2:47" s="1" customFormat="1" ht="14.45" customHeight="1" x14ac:dyDescent="0.3">
      <c r="B84" s="33"/>
      <c r="C84" s="30" t="s">
        <v>27</v>
      </c>
      <c r="D84" s="34"/>
      <c r="E84" s="34"/>
      <c r="F84" s="28" t="str">
        <f>IF(E15="","",E15)</f>
        <v xml:space="preserve"> </v>
      </c>
      <c r="G84" s="34"/>
      <c r="H84" s="34"/>
      <c r="I84" s="34"/>
      <c r="J84" s="34"/>
      <c r="K84" s="30" t="s">
        <v>30</v>
      </c>
      <c r="L84" s="34"/>
      <c r="M84" s="188"/>
      <c r="N84" s="188"/>
      <c r="O84" s="188"/>
      <c r="P84" s="188"/>
      <c r="Q84" s="188"/>
      <c r="R84" s="35"/>
    </row>
    <row r="85" spans="2:47" s="1" customFormat="1" ht="10.35" customHeight="1" x14ac:dyDescent="0.3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 x14ac:dyDescent="0.3">
      <c r="B86" s="33"/>
      <c r="C86" s="243" t="s">
        <v>95</v>
      </c>
      <c r="D86" s="244"/>
      <c r="E86" s="244"/>
      <c r="F86" s="244"/>
      <c r="G86" s="244"/>
      <c r="H86" s="101"/>
      <c r="I86" s="101"/>
      <c r="J86" s="101"/>
      <c r="K86" s="101"/>
      <c r="L86" s="101"/>
      <c r="M86" s="101"/>
      <c r="N86" s="243" t="s">
        <v>96</v>
      </c>
      <c r="O86" s="244"/>
      <c r="P86" s="244"/>
      <c r="Q86" s="244"/>
      <c r="R86" s="35"/>
    </row>
    <row r="87" spans="2:47" s="1" customFormat="1" ht="10.35" customHeight="1" x14ac:dyDescent="0.3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 x14ac:dyDescent="0.3">
      <c r="B88" s="33"/>
      <c r="C88" s="109" t="s">
        <v>97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4">
        <f>N110</f>
        <v>0</v>
      </c>
      <c r="O88" s="246"/>
      <c r="P88" s="246"/>
      <c r="Q88" s="246"/>
      <c r="R88" s="35"/>
      <c r="AU88" s="20" t="s">
        <v>98</v>
      </c>
    </row>
    <row r="89" spans="2:47" s="6" customFormat="1" ht="24.95" customHeight="1" x14ac:dyDescent="0.3">
      <c r="B89" s="110"/>
      <c r="C89" s="111"/>
      <c r="D89" s="112" t="s">
        <v>408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31">
        <f>N111</f>
        <v>0</v>
      </c>
      <c r="O89" s="247"/>
      <c r="P89" s="247"/>
      <c r="Q89" s="247"/>
      <c r="R89" s="113"/>
    </row>
    <row r="90" spans="2:47" s="1" customFormat="1" ht="21.75" customHeight="1" x14ac:dyDescent="0.3"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5"/>
    </row>
    <row r="91" spans="2:47" s="1" customFormat="1" ht="29.25" customHeight="1" x14ac:dyDescent="0.3">
      <c r="B91" s="33"/>
      <c r="C91" s="109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246"/>
      <c r="O91" s="250"/>
      <c r="P91" s="250"/>
      <c r="Q91" s="250"/>
      <c r="R91" s="35"/>
      <c r="T91" s="118"/>
      <c r="U91" s="119" t="s">
        <v>35</v>
      </c>
    </row>
    <row r="92" spans="2:47" s="1" customFormat="1" ht="18" customHeight="1" x14ac:dyDescent="0.3"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5"/>
    </row>
    <row r="93" spans="2:47" s="1" customFormat="1" ht="29.25" customHeight="1" x14ac:dyDescent="0.3">
      <c r="B93" s="33"/>
      <c r="C93" s="100" t="s">
        <v>447</v>
      </c>
      <c r="D93" s="101"/>
      <c r="E93" s="101"/>
      <c r="F93" s="101"/>
      <c r="G93" s="101"/>
      <c r="H93" s="101"/>
      <c r="I93" s="101"/>
      <c r="J93" s="101"/>
      <c r="K93" s="101"/>
      <c r="L93" s="205">
        <f>ROUND(SUM(N88+N91),2)</f>
        <v>0</v>
      </c>
      <c r="M93" s="205"/>
      <c r="N93" s="205"/>
      <c r="O93" s="205"/>
      <c r="P93" s="205"/>
      <c r="Q93" s="205"/>
      <c r="R93" s="35"/>
    </row>
    <row r="94" spans="2:47" s="1" customFormat="1" ht="6.95" customHeight="1" x14ac:dyDescent="0.3"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9"/>
    </row>
    <row r="98" spans="2:65" s="1" customFormat="1" ht="6.95" customHeight="1" x14ac:dyDescent="0.3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2"/>
    </row>
    <row r="99" spans="2:65" s="1" customFormat="1" ht="36.950000000000003" customHeight="1" x14ac:dyDescent="0.3">
      <c r="B99" s="33"/>
      <c r="C99" s="186" t="s">
        <v>112</v>
      </c>
      <c r="D99" s="239"/>
      <c r="E99" s="239"/>
      <c r="F99" s="239"/>
      <c r="G99" s="239"/>
      <c r="H99" s="239"/>
      <c r="I99" s="239"/>
      <c r="J99" s="239"/>
      <c r="K99" s="239"/>
      <c r="L99" s="239"/>
      <c r="M99" s="239"/>
      <c r="N99" s="239"/>
      <c r="O99" s="239"/>
      <c r="P99" s="239"/>
      <c r="Q99" s="239"/>
      <c r="R99" s="35"/>
    </row>
    <row r="100" spans="2:65" s="1" customFormat="1" ht="6.95" customHeight="1" x14ac:dyDescent="0.3"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5"/>
    </row>
    <row r="101" spans="2:65" s="1" customFormat="1" ht="30" customHeight="1" x14ac:dyDescent="0.3">
      <c r="B101" s="33"/>
      <c r="C101" s="30" t="s">
        <v>17</v>
      </c>
      <c r="D101" s="34"/>
      <c r="E101" s="34"/>
      <c r="F101" s="256" t="str">
        <f>F6</f>
        <v>VD Karhov - zajištění stability vzdušního svahu hráze</v>
      </c>
      <c r="G101" s="257"/>
      <c r="H101" s="257"/>
      <c r="I101" s="257"/>
      <c r="J101" s="257"/>
      <c r="K101" s="257"/>
      <c r="L101" s="257"/>
      <c r="M101" s="257"/>
      <c r="N101" s="257"/>
      <c r="O101" s="257"/>
      <c r="P101" s="257"/>
      <c r="Q101" s="34"/>
      <c r="R101" s="35"/>
    </row>
    <row r="102" spans="2:65" s="1" customFormat="1" ht="36.950000000000003" customHeight="1" x14ac:dyDescent="0.3">
      <c r="B102" s="33"/>
      <c r="C102" s="67" t="s">
        <v>406</v>
      </c>
      <c r="D102" s="34"/>
      <c r="E102" s="34"/>
      <c r="F102" s="215" t="str">
        <f>F7</f>
        <v>3167a - Vedlejší náklady</v>
      </c>
      <c r="G102" s="239"/>
      <c r="H102" s="239"/>
      <c r="I102" s="239"/>
      <c r="J102" s="239"/>
      <c r="K102" s="239"/>
      <c r="L102" s="239"/>
      <c r="M102" s="239"/>
      <c r="N102" s="239"/>
      <c r="O102" s="239"/>
      <c r="P102" s="239"/>
      <c r="Q102" s="34"/>
      <c r="R102" s="35"/>
    </row>
    <row r="103" spans="2:65" s="1" customFormat="1" ht="6.95" customHeight="1" x14ac:dyDescent="0.3"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5"/>
    </row>
    <row r="104" spans="2:65" s="1" customFormat="1" ht="18" customHeight="1" x14ac:dyDescent="0.3">
      <c r="B104" s="33"/>
      <c r="C104" s="30" t="s">
        <v>21</v>
      </c>
      <c r="D104" s="34"/>
      <c r="E104" s="34"/>
      <c r="F104" s="28" t="str">
        <f>F9</f>
        <v xml:space="preserve"> </v>
      </c>
      <c r="G104" s="34"/>
      <c r="H104" s="34"/>
      <c r="I104" s="34"/>
      <c r="J104" s="34"/>
      <c r="K104" s="30" t="s">
        <v>23</v>
      </c>
      <c r="L104" s="34"/>
      <c r="M104" s="245" t="str">
        <f>IF(O9="","",O9)</f>
        <v/>
      </c>
      <c r="N104" s="245"/>
      <c r="O104" s="245"/>
      <c r="P104" s="245"/>
      <c r="Q104" s="34"/>
      <c r="R104" s="35"/>
    </row>
    <row r="105" spans="2:65" s="1" customFormat="1" ht="6.95" customHeight="1" x14ac:dyDescent="0.3"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spans="2:65" s="1" customFormat="1" ht="15" x14ac:dyDescent="0.3">
      <c r="B106" s="33"/>
      <c r="C106" s="30" t="s">
        <v>24</v>
      </c>
      <c r="D106" s="34"/>
      <c r="E106" s="34"/>
      <c r="F106" s="28" t="str">
        <f>E12</f>
        <v xml:space="preserve"> </v>
      </c>
      <c r="G106" s="34"/>
      <c r="H106" s="34"/>
      <c r="I106" s="34"/>
      <c r="J106" s="34"/>
      <c r="K106" s="30" t="s">
        <v>28</v>
      </c>
      <c r="L106" s="34"/>
      <c r="M106" s="188" t="str">
        <f>E18</f>
        <v xml:space="preserve"> </v>
      </c>
      <c r="N106" s="188"/>
      <c r="O106" s="188"/>
      <c r="P106" s="188"/>
      <c r="Q106" s="188"/>
      <c r="R106" s="35"/>
    </row>
    <row r="107" spans="2:65" s="1" customFormat="1" ht="14.45" customHeight="1" x14ac:dyDescent="0.3">
      <c r="B107" s="33"/>
      <c r="C107" s="30" t="s">
        <v>27</v>
      </c>
      <c r="D107" s="34"/>
      <c r="E107" s="34"/>
      <c r="F107" s="28" t="str">
        <f>IF(E15="","",E15)</f>
        <v xml:space="preserve"> </v>
      </c>
      <c r="G107" s="34"/>
      <c r="H107" s="34"/>
      <c r="I107" s="34"/>
      <c r="J107" s="34"/>
      <c r="K107" s="30" t="s">
        <v>30</v>
      </c>
      <c r="L107" s="34"/>
      <c r="M107" s="188"/>
      <c r="N107" s="188"/>
      <c r="O107" s="188"/>
      <c r="P107" s="188"/>
      <c r="Q107" s="188"/>
      <c r="R107" s="35"/>
    </row>
    <row r="108" spans="2:65" s="1" customFormat="1" ht="10.35" customHeight="1" x14ac:dyDescent="0.3"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5"/>
    </row>
    <row r="109" spans="2:65" s="8" customFormat="1" ht="29.25" customHeight="1" x14ac:dyDescent="0.3">
      <c r="B109" s="120"/>
      <c r="C109" s="121" t="s">
        <v>113</v>
      </c>
      <c r="D109" s="122" t="s">
        <v>114</v>
      </c>
      <c r="E109" s="122" t="s">
        <v>53</v>
      </c>
      <c r="F109" s="251" t="s">
        <v>115</v>
      </c>
      <c r="G109" s="251"/>
      <c r="H109" s="251"/>
      <c r="I109" s="251"/>
      <c r="J109" s="122" t="s">
        <v>116</v>
      </c>
      <c r="K109" s="122" t="s">
        <v>117</v>
      </c>
      <c r="L109" s="251" t="s">
        <v>118</v>
      </c>
      <c r="M109" s="251"/>
      <c r="N109" s="251" t="s">
        <v>96</v>
      </c>
      <c r="O109" s="251"/>
      <c r="P109" s="251"/>
      <c r="Q109" s="252"/>
      <c r="R109" s="123"/>
      <c r="T109" s="74" t="s">
        <v>119</v>
      </c>
      <c r="U109" s="75" t="s">
        <v>35</v>
      </c>
      <c r="V109" s="75" t="s">
        <v>120</v>
      </c>
      <c r="W109" s="75" t="s">
        <v>121</v>
      </c>
      <c r="X109" s="75" t="s">
        <v>122</v>
      </c>
      <c r="Y109" s="75" t="s">
        <v>123</v>
      </c>
      <c r="Z109" s="75" t="s">
        <v>124</v>
      </c>
      <c r="AA109" s="76" t="s">
        <v>125</v>
      </c>
    </row>
    <row r="110" spans="2:65" s="1" customFormat="1" ht="29.25" customHeight="1" x14ac:dyDescent="0.35">
      <c r="B110" s="33"/>
      <c r="C110" s="78" t="s">
        <v>93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53">
        <f>BK110</f>
        <v>0</v>
      </c>
      <c r="O110" s="254"/>
      <c r="P110" s="254"/>
      <c r="Q110" s="254"/>
      <c r="R110" s="35"/>
      <c r="T110" s="77"/>
      <c r="U110" s="49"/>
      <c r="V110" s="49"/>
      <c r="W110" s="124">
        <f>W111</f>
        <v>0</v>
      </c>
      <c r="X110" s="49"/>
      <c r="Y110" s="124">
        <f>Y111</f>
        <v>0</v>
      </c>
      <c r="Z110" s="49"/>
      <c r="AA110" s="125">
        <f>AA111</f>
        <v>0</v>
      </c>
      <c r="AT110" s="20" t="s">
        <v>70</v>
      </c>
      <c r="AU110" s="20" t="s">
        <v>98</v>
      </c>
      <c r="BK110" s="126">
        <f>BK111</f>
        <v>0</v>
      </c>
    </row>
    <row r="111" spans="2:65" s="9" customFormat="1" ht="37.35" customHeight="1" x14ac:dyDescent="0.35">
      <c r="B111" s="127"/>
      <c r="C111" s="128"/>
      <c r="D111" s="129" t="s">
        <v>408</v>
      </c>
      <c r="E111" s="129"/>
      <c r="F111" s="129"/>
      <c r="G111" s="129"/>
      <c r="H111" s="129"/>
      <c r="I111" s="129"/>
      <c r="J111" s="129"/>
      <c r="K111" s="129"/>
      <c r="L111" s="129"/>
      <c r="M111" s="129"/>
      <c r="N111" s="258">
        <f>BK111</f>
        <v>0</v>
      </c>
      <c r="O111" s="259"/>
      <c r="P111" s="259"/>
      <c r="Q111" s="259"/>
      <c r="R111" s="130"/>
      <c r="T111" s="131"/>
      <c r="U111" s="128"/>
      <c r="V111" s="128"/>
      <c r="W111" s="132">
        <f>SUM(W112:W117)</f>
        <v>0</v>
      </c>
      <c r="X111" s="128"/>
      <c r="Y111" s="132">
        <f>SUM(Y112:Y117)</f>
        <v>0</v>
      </c>
      <c r="Z111" s="128"/>
      <c r="AA111" s="133">
        <f>SUM(AA112:AA117)</f>
        <v>0</v>
      </c>
      <c r="AR111" s="134" t="s">
        <v>144</v>
      </c>
      <c r="AT111" s="135" t="s">
        <v>70</v>
      </c>
      <c r="AU111" s="135" t="s">
        <v>71</v>
      </c>
      <c r="AY111" s="134" t="s">
        <v>126</v>
      </c>
      <c r="BK111" s="136">
        <f>SUM(BK112:BK117)</f>
        <v>0</v>
      </c>
    </row>
    <row r="112" spans="2:65" s="1" customFormat="1" ht="27.75" customHeight="1" x14ac:dyDescent="0.3">
      <c r="B112" s="138"/>
      <c r="C112" s="139" t="s">
        <v>76</v>
      </c>
      <c r="D112" s="139" t="s">
        <v>127</v>
      </c>
      <c r="E112" s="140" t="s">
        <v>409</v>
      </c>
      <c r="F112" s="219" t="s">
        <v>440</v>
      </c>
      <c r="G112" s="219"/>
      <c r="H112" s="219"/>
      <c r="I112" s="219"/>
      <c r="J112" s="141" t="s">
        <v>267</v>
      </c>
      <c r="K112" s="142">
        <v>1</v>
      </c>
      <c r="L112" s="222"/>
      <c r="M112" s="222"/>
      <c r="N112" s="223">
        <f t="shared" ref="N112:N117" si="0">ROUND(L112*K112,2)</f>
        <v>0</v>
      </c>
      <c r="O112" s="223"/>
      <c r="P112" s="223"/>
      <c r="Q112" s="223"/>
      <c r="R112" s="143"/>
      <c r="T112" s="144" t="s">
        <v>5</v>
      </c>
      <c r="U112" s="42" t="s">
        <v>36</v>
      </c>
      <c r="V112" s="145">
        <v>0</v>
      </c>
      <c r="W112" s="145">
        <f t="shared" ref="W112:W117" si="1">V112*K112</f>
        <v>0</v>
      </c>
      <c r="X112" s="145">
        <v>0</v>
      </c>
      <c r="Y112" s="145">
        <f t="shared" ref="Y112:Y117" si="2">X112*K112</f>
        <v>0</v>
      </c>
      <c r="Z112" s="145">
        <v>0</v>
      </c>
      <c r="AA112" s="146">
        <f t="shared" ref="AA112:AA117" si="3">Z112*K112</f>
        <v>0</v>
      </c>
      <c r="AR112" s="20" t="s">
        <v>131</v>
      </c>
      <c r="AT112" s="20" t="s">
        <v>127</v>
      </c>
      <c r="AU112" s="20" t="s">
        <v>76</v>
      </c>
      <c r="AY112" s="20" t="s">
        <v>126</v>
      </c>
      <c r="BE112" s="147">
        <f t="shared" ref="BE112:BE117" si="4">IF(U112="základní",N112,0)</f>
        <v>0</v>
      </c>
      <c r="BF112" s="147">
        <f t="shared" ref="BF112:BF117" si="5">IF(U112="snížená",N112,0)</f>
        <v>0</v>
      </c>
      <c r="BG112" s="147">
        <f t="shared" ref="BG112:BG117" si="6">IF(U112="zákl. přenesená",N112,0)</f>
        <v>0</v>
      </c>
      <c r="BH112" s="147">
        <f t="shared" ref="BH112:BH117" si="7">IF(U112="sníž. přenesená",N112,0)</f>
        <v>0</v>
      </c>
      <c r="BI112" s="147">
        <f t="shared" ref="BI112:BI117" si="8">IF(U112="nulová",N112,0)</f>
        <v>0</v>
      </c>
      <c r="BJ112" s="20" t="s">
        <v>76</v>
      </c>
      <c r="BK112" s="147">
        <f t="shared" ref="BK112:BK117" si="9">ROUND(L112*K112,2)</f>
        <v>0</v>
      </c>
      <c r="BL112" s="20" t="s">
        <v>131</v>
      </c>
      <c r="BM112" s="20" t="s">
        <v>410</v>
      </c>
    </row>
    <row r="113" spans="2:65" s="1" customFormat="1" ht="29.25" customHeight="1" x14ac:dyDescent="0.3">
      <c r="B113" s="138"/>
      <c r="C113" s="139" t="s">
        <v>91</v>
      </c>
      <c r="D113" s="139" t="s">
        <v>127</v>
      </c>
      <c r="E113" s="140" t="s">
        <v>411</v>
      </c>
      <c r="F113" s="219" t="s">
        <v>441</v>
      </c>
      <c r="G113" s="219"/>
      <c r="H113" s="219"/>
      <c r="I113" s="219"/>
      <c r="J113" s="141" t="s">
        <v>267</v>
      </c>
      <c r="K113" s="142">
        <v>1</v>
      </c>
      <c r="L113" s="222"/>
      <c r="M113" s="222"/>
      <c r="N113" s="223">
        <f t="shared" si="0"/>
        <v>0</v>
      </c>
      <c r="O113" s="223"/>
      <c r="P113" s="223"/>
      <c r="Q113" s="223"/>
      <c r="R113" s="143"/>
      <c r="T113" s="144" t="s">
        <v>5</v>
      </c>
      <c r="U113" s="42" t="s">
        <v>36</v>
      </c>
      <c r="V113" s="145">
        <v>0</v>
      </c>
      <c r="W113" s="145">
        <f t="shared" si="1"/>
        <v>0</v>
      </c>
      <c r="X113" s="145">
        <v>0</v>
      </c>
      <c r="Y113" s="145">
        <f t="shared" si="2"/>
        <v>0</v>
      </c>
      <c r="Z113" s="145">
        <v>0</v>
      </c>
      <c r="AA113" s="146">
        <f t="shared" si="3"/>
        <v>0</v>
      </c>
      <c r="AR113" s="20" t="s">
        <v>131</v>
      </c>
      <c r="AT113" s="20" t="s">
        <v>127</v>
      </c>
      <c r="AU113" s="20" t="s">
        <v>76</v>
      </c>
      <c r="AY113" s="20" t="s">
        <v>126</v>
      </c>
      <c r="BE113" s="147">
        <f t="shared" si="4"/>
        <v>0</v>
      </c>
      <c r="BF113" s="147">
        <f t="shared" si="5"/>
        <v>0</v>
      </c>
      <c r="BG113" s="147">
        <f t="shared" si="6"/>
        <v>0</v>
      </c>
      <c r="BH113" s="147">
        <f t="shared" si="7"/>
        <v>0</v>
      </c>
      <c r="BI113" s="147">
        <f t="shared" si="8"/>
        <v>0</v>
      </c>
      <c r="BJ113" s="20" t="s">
        <v>76</v>
      </c>
      <c r="BK113" s="147">
        <f t="shared" si="9"/>
        <v>0</v>
      </c>
      <c r="BL113" s="20" t="s">
        <v>131</v>
      </c>
      <c r="BM113" s="20" t="s">
        <v>412</v>
      </c>
    </row>
    <row r="114" spans="2:65" s="1" customFormat="1" ht="25.5" customHeight="1" x14ac:dyDescent="0.3">
      <c r="B114" s="138"/>
      <c r="C114" s="139" t="s">
        <v>136</v>
      </c>
      <c r="D114" s="139" t="s">
        <v>127</v>
      </c>
      <c r="E114" s="140" t="s">
        <v>413</v>
      </c>
      <c r="F114" s="219" t="s">
        <v>414</v>
      </c>
      <c r="G114" s="219"/>
      <c r="H114" s="219"/>
      <c r="I114" s="219"/>
      <c r="J114" s="141" t="s">
        <v>267</v>
      </c>
      <c r="K114" s="142">
        <v>1</v>
      </c>
      <c r="L114" s="222"/>
      <c r="M114" s="222"/>
      <c r="N114" s="223">
        <f t="shared" si="0"/>
        <v>0</v>
      </c>
      <c r="O114" s="223"/>
      <c r="P114" s="223"/>
      <c r="Q114" s="223"/>
      <c r="R114" s="143"/>
      <c r="T114" s="144" t="s">
        <v>5</v>
      </c>
      <c r="U114" s="42" t="s">
        <v>36</v>
      </c>
      <c r="V114" s="145">
        <v>0</v>
      </c>
      <c r="W114" s="145">
        <f t="shared" si="1"/>
        <v>0</v>
      </c>
      <c r="X114" s="145">
        <v>0</v>
      </c>
      <c r="Y114" s="145">
        <f t="shared" si="2"/>
        <v>0</v>
      </c>
      <c r="Z114" s="145">
        <v>0</v>
      </c>
      <c r="AA114" s="146">
        <f t="shared" si="3"/>
        <v>0</v>
      </c>
      <c r="AR114" s="20" t="s">
        <v>131</v>
      </c>
      <c r="AT114" s="20" t="s">
        <v>127</v>
      </c>
      <c r="AU114" s="20" t="s">
        <v>76</v>
      </c>
      <c r="AY114" s="20" t="s">
        <v>126</v>
      </c>
      <c r="BE114" s="147">
        <f t="shared" si="4"/>
        <v>0</v>
      </c>
      <c r="BF114" s="147">
        <f t="shared" si="5"/>
        <v>0</v>
      </c>
      <c r="BG114" s="147">
        <f t="shared" si="6"/>
        <v>0</v>
      </c>
      <c r="BH114" s="147">
        <f t="shared" si="7"/>
        <v>0</v>
      </c>
      <c r="BI114" s="147">
        <f t="shared" si="8"/>
        <v>0</v>
      </c>
      <c r="BJ114" s="20" t="s">
        <v>76</v>
      </c>
      <c r="BK114" s="147">
        <f t="shared" si="9"/>
        <v>0</v>
      </c>
      <c r="BL114" s="20" t="s">
        <v>131</v>
      </c>
      <c r="BM114" s="20" t="s">
        <v>415</v>
      </c>
    </row>
    <row r="115" spans="2:65" s="1" customFormat="1" ht="16.5" customHeight="1" x14ac:dyDescent="0.3">
      <c r="B115" s="138"/>
      <c r="C115" s="139" t="s">
        <v>131</v>
      </c>
      <c r="D115" s="139" t="s">
        <v>127</v>
      </c>
      <c r="E115" s="140" t="s">
        <v>416</v>
      </c>
      <c r="F115" s="219" t="s">
        <v>417</v>
      </c>
      <c r="G115" s="219"/>
      <c r="H115" s="219"/>
      <c r="I115" s="219"/>
      <c r="J115" s="141" t="s">
        <v>267</v>
      </c>
      <c r="K115" s="142">
        <v>1</v>
      </c>
      <c r="L115" s="222"/>
      <c r="M115" s="222"/>
      <c r="N115" s="223">
        <f t="shared" si="0"/>
        <v>0</v>
      </c>
      <c r="O115" s="223"/>
      <c r="P115" s="223"/>
      <c r="Q115" s="223"/>
      <c r="R115" s="143"/>
      <c r="T115" s="144" t="s">
        <v>5</v>
      </c>
      <c r="U115" s="42" t="s">
        <v>36</v>
      </c>
      <c r="V115" s="145">
        <v>0</v>
      </c>
      <c r="W115" s="145">
        <f t="shared" si="1"/>
        <v>0</v>
      </c>
      <c r="X115" s="145">
        <v>0</v>
      </c>
      <c r="Y115" s="145">
        <f t="shared" si="2"/>
        <v>0</v>
      </c>
      <c r="Z115" s="145">
        <v>0</v>
      </c>
      <c r="AA115" s="146">
        <f t="shared" si="3"/>
        <v>0</v>
      </c>
      <c r="AR115" s="20" t="s">
        <v>131</v>
      </c>
      <c r="AT115" s="20" t="s">
        <v>127</v>
      </c>
      <c r="AU115" s="20" t="s">
        <v>76</v>
      </c>
      <c r="AY115" s="20" t="s">
        <v>126</v>
      </c>
      <c r="BE115" s="147">
        <f t="shared" si="4"/>
        <v>0</v>
      </c>
      <c r="BF115" s="147">
        <f t="shared" si="5"/>
        <v>0</v>
      </c>
      <c r="BG115" s="147">
        <f t="shared" si="6"/>
        <v>0</v>
      </c>
      <c r="BH115" s="147">
        <f t="shared" si="7"/>
        <v>0</v>
      </c>
      <c r="BI115" s="147">
        <f t="shared" si="8"/>
        <v>0</v>
      </c>
      <c r="BJ115" s="20" t="s">
        <v>76</v>
      </c>
      <c r="BK115" s="147">
        <f t="shared" si="9"/>
        <v>0</v>
      </c>
      <c r="BL115" s="20" t="s">
        <v>131</v>
      </c>
      <c r="BM115" s="20" t="s">
        <v>418</v>
      </c>
    </row>
    <row r="116" spans="2:65" s="1" customFormat="1" ht="16.5" customHeight="1" x14ac:dyDescent="0.3">
      <c r="B116" s="138"/>
      <c r="C116" s="139" t="s">
        <v>144</v>
      </c>
      <c r="D116" s="139" t="s">
        <v>127</v>
      </c>
      <c r="E116" s="140" t="s">
        <v>419</v>
      </c>
      <c r="F116" s="219" t="s">
        <v>420</v>
      </c>
      <c r="G116" s="219"/>
      <c r="H116" s="219"/>
      <c r="I116" s="219"/>
      <c r="J116" s="141" t="s">
        <v>267</v>
      </c>
      <c r="K116" s="142">
        <v>1</v>
      </c>
      <c r="L116" s="222"/>
      <c r="M116" s="222"/>
      <c r="N116" s="223">
        <f t="shared" si="0"/>
        <v>0</v>
      </c>
      <c r="O116" s="223"/>
      <c r="P116" s="223"/>
      <c r="Q116" s="223"/>
      <c r="R116" s="143"/>
      <c r="T116" s="144" t="s">
        <v>5</v>
      </c>
      <c r="U116" s="42" t="s">
        <v>36</v>
      </c>
      <c r="V116" s="145">
        <v>0</v>
      </c>
      <c r="W116" s="145">
        <f t="shared" si="1"/>
        <v>0</v>
      </c>
      <c r="X116" s="145">
        <v>0</v>
      </c>
      <c r="Y116" s="145">
        <f t="shared" si="2"/>
        <v>0</v>
      </c>
      <c r="Z116" s="145">
        <v>0</v>
      </c>
      <c r="AA116" s="146">
        <f t="shared" si="3"/>
        <v>0</v>
      </c>
      <c r="AR116" s="20" t="s">
        <v>131</v>
      </c>
      <c r="AT116" s="20" t="s">
        <v>127</v>
      </c>
      <c r="AU116" s="20" t="s">
        <v>76</v>
      </c>
      <c r="AY116" s="20" t="s">
        <v>126</v>
      </c>
      <c r="BE116" s="147">
        <f t="shared" si="4"/>
        <v>0</v>
      </c>
      <c r="BF116" s="147">
        <f t="shared" si="5"/>
        <v>0</v>
      </c>
      <c r="BG116" s="147">
        <f t="shared" si="6"/>
        <v>0</v>
      </c>
      <c r="BH116" s="147">
        <f t="shared" si="7"/>
        <v>0</v>
      </c>
      <c r="BI116" s="147">
        <f t="shared" si="8"/>
        <v>0</v>
      </c>
      <c r="BJ116" s="20" t="s">
        <v>76</v>
      </c>
      <c r="BK116" s="147">
        <f t="shared" si="9"/>
        <v>0</v>
      </c>
      <c r="BL116" s="20" t="s">
        <v>131</v>
      </c>
      <c r="BM116" s="20" t="s">
        <v>421</v>
      </c>
    </row>
    <row r="117" spans="2:65" s="1" customFormat="1" ht="16.5" customHeight="1" x14ac:dyDescent="0.3">
      <c r="B117" s="138"/>
      <c r="C117" s="139" t="s">
        <v>148</v>
      </c>
      <c r="D117" s="139" t="s">
        <v>127</v>
      </c>
      <c r="E117" s="140" t="s">
        <v>422</v>
      </c>
      <c r="F117" s="219" t="s">
        <v>423</v>
      </c>
      <c r="G117" s="219"/>
      <c r="H117" s="219"/>
      <c r="I117" s="219"/>
      <c r="J117" s="141" t="s">
        <v>267</v>
      </c>
      <c r="K117" s="142">
        <v>1</v>
      </c>
      <c r="L117" s="222"/>
      <c r="M117" s="222"/>
      <c r="N117" s="223">
        <f t="shared" si="0"/>
        <v>0</v>
      </c>
      <c r="O117" s="223"/>
      <c r="P117" s="223"/>
      <c r="Q117" s="223"/>
      <c r="R117" s="143"/>
      <c r="T117" s="144" t="s">
        <v>5</v>
      </c>
      <c r="U117" s="171" t="s">
        <v>36</v>
      </c>
      <c r="V117" s="172">
        <v>0</v>
      </c>
      <c r="W117" s="172">
        <f t="shared" si="1"/>
        <v>0</v>
      </c>
      <c r="X117" s="172">
        <v>0</v>
      </c>
      <c r="Y117" s="172">
        <f t="shared" si="2"/>
        <v>0</v>
      </c>
      <c r="Z117" s="172">
        <v>0</v>
      </c>
      <c r="AA117" s="173">
        <f t="shared" si="3"/>
        <v>0</v>
      </c>
      <c r="AR117" s="20" t="s">
        <v>131</v>
      </c>
      <c r="AT117" s="20" t="s">
        <v>127</v>
      </c>
      <c r="AU117" s="20" t="s">
        <v>76</v>
      </c>
      <c r="AY117" s="20" t="s">
        <v>126</v>
      </c>
      <c r="BE117" s="147">
        <f t="shared" si="4"/>
        <v>0</v>
      </c>
      <c r="BF117" s="147">
        <f t="shared" si="5"/>
        <v>0</v>
      </c>
      <c r="BG117" s="147">
        <f t="shared" si="6"/>
        <v>0</v>
      </c>
      <c r="BH117" s="147">
        <f t="shared" si="7"/>
        <v>0</v>
      </c>
      <c r="BI117" s="147">
        <f t="shared" si="8"/>
        <v>0</v>
      </c>
      <c r="BJ117" s="20" t="s">
        <v>76</v>
      </c>
      <c r="BK117" s="147">
        <f t="shared" si="9"/>
        <v>0</v>
      </c>
      <c r="BL117" s="20" t="s">
        <v>131</v>
      </c>
      <c r="BM117" s="20" t="s">
        <v>424</v>
      </c>
    </row>
    <row r="118" spans="2:65" s="1" customFormat="1" ht="6.95" customHeight="1" x14ac:dyDescent="0.3"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9"/>
    </row>
  </sheetData>
  <mergeCells count="71">
    <mergeCell ref="N113:Q113"/>
    <mergeCell ref="N114:Q114"/>
    <mergeCell ref="N115:Q115"/>
    <mergeCell ref="N116:Q116"/>
    <mergeCell ref="N117:Q117"/>
    <mergeCell ref="M104:P104"/>
    <mergeCell ref="M106:Q106"/>
    <mergeCell ref="M107:Q107"/>
    <mergeCell ref="N109:Q109"/>
    <mergeCell ref="N112:Q112"/>
    <mergeCell ref="N110:Q110"/>
    <mergeCell ref="N111:Q111"/>
    <mergeCell ref="L117:M117"/>
    <mergeCell ref="L109:M109"/>
    <mergeCell ref="L112:M112"/>
    <mergeCell ref="L113:M113"/>
    <mergeCell ref="L114:M114"/>
    <mergeCell ref="L115:M115"/>
    <mergeCell ref="L116:M116"/>
    <mergeCell ref="N91:Q91"/>
    <mergeCell ref="L93:Q93"/>
    <mergeCell ref="C99:Q99"/>
    <mergeCell ref="F101:P101"/>
    <mergeCell ref="F102:P102"/>
    <mergeCell ref="M84:Q84"/>
    <mergeCell ref="C86:G86"/>
    <mergeCell ref="N86:Q86"/>
    <mergeCell ref="N88:Q88"/>
    <mergeCell ref="N89:Q89"/>
    <mergeCell ref="C76:Q76"/>
    <mergeCell ref="F79:P79"/>
    <mergeCell ref="F78:P78"/>
    <mergeCell ref="M81:P81"/>
    <mergeCell ref="M83:Q83"/>
    <mergeCell ref="H35:J35"/>
    <mergeCell ref="M35:P35"/>
    <mergeCell ref="H36:J36"/>
    <mergeCell ref="M36:P36"/>
    <mergeCell ref="L38:P38"/>
    <mergeCell ref="H32:J32"/>
    <mergeCell ref="M32:P32"/>
    <mergeCell ref="H33:J33"/>
    <mergeCell ref="M33:P33"/>
    <mergeCell ref="H34:J34"/>
    <mergeCell ref="M34:P34"/>
    <mergeCell ref="H1:K1"/>
    <mergeCell ref="S2:AC2"/>
    <mergeCell ref="M27:P27"/>
    <mergeCell ref="M30:P30"/>
    <mergeCell ref="M28:P28"/>
    <mergeCell ref="F116:I116"/>
    <mergeCell ref="F117:I117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F115:I115"/>
    <mergeCell ref="F109:I109"/>
    <mergeCell ref="F112:I112"/>
    <mergeCell ref="F113:I113"/>
    <mergeCell ref="F114:I114"/>
  </mergeCells>
  <hyperlinks>
    <hyperlink ref="F1:G1" location="C2" display="1) Krycí list rozpočtu"/>
    <hyperlink ref="H1:K1" location="C86" display="2) Rekapitulace rozpočtu"/>
    <hyperlink ref="L1" location="C10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0"/>
  <sheetViews>
    <sheetView showGridLines="0" workbookViewId="0">
      <pane ySplit="1" topLeftCell="A109" activePane="bottomLeft" state="frozen"/>
      <selection pane="bottomLeft" activeCell="AD116" sqref="AD116:AE11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2"/>
      <c r="B1" s="13"/>
      <c r="C1" s="13"/>
      <c r="D1" s="14" t="s">
        <v>1</v>
      </c>
      <c r="E1" s="13"/>
      <c r="F1" s="15" t="s">
        <v>86</v>
      </c>
      <c r="G1" s="15"/>
      <c r="H1" s="255" t="s">
        <v>87</v>
      </c>
      <c r="I1" s="255"/>
      <c r="J1" s="255"/>
      <c r="K1" s="255"/>
      <c r="L1" s="15" t="s">
        <v>88</v>
      </c>
      <c r="M1" s="13"/>
      <c r="N1" s="13"/>
      <c r="O1" s="14" t="s">
        <v>89</v>
      </c>
      <c r="P1" s="13"/>
      <c r="Q1" s="13"/>
      <c r="R1" s="13"/>
      <c r="S1" s="15" t="s">
        <v>90</v>
      </c>
      <c r="T1" s="15"/>
      <c r="U1" s="102"/>
      <c r="V1" s="102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0" t="s">
        <v>83</v>
      </c>
    </row>
    <row r="3" spans="1:66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91</v>
      </c>
    </row>
    <row r="4" spans="1:66" ht="36.950000000000003" customHeight="1" x14ac:dyDescent="0.3">
      <c r="B4" s="24"/>
      <c r="C4" s="186" t="s">
        <v>92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5"/>
      <c r="T4" s="19" t="s">
        <v>13</v>
      </c>
      <c r="AT4" s="20" t="s">
        <v>6</v>
      </c>
    </row>
    <row r="5" spans="1:66" ht="6.95" customHeight="1" x14ac:dyDescent="0.3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ht="25.35" customHeight="1" x14ac:dyDescent="0.3">
      <c r="B6" s="24"/>
      <c r="C6" s="26"/>
      <c r="D6" s="30" t="s">
        <v>17</v>
      </c>
      <c r="E6" s="26"/>
      <c r="F6" s="256" t="str">
        <f>'Rekapitulace stavby'!K6</f>
        <v>VD Karhov - zajištění stability vzdušního svahu hráze</v>
      </c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6"/>
      <c r="R6" s="25"/>
    </row>
    <row r="7" spans="1:66" s="1" customFormat="1" ht="32.85" customHeight="1" x14ac:dyDescent="0.3">
      <c r="B7" s="33"/>
      <c r="C7" s="34"/>
      <c r="D7" s="29" t="s">
        <v>406</v>
      </c>
      <c r="E7" s="34"/>
      <c r="F7" s="190" t="s">
        <v>425</v>
      </c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34"/>
      <c r="R7" s="35"/>
    </row>
    <row r="8" spans="1:66" s="1" customFormat="1" ht="14.45" customHeight="1" x14ac:dyDescent="0.3">
      <c r="B8" s="33"/>
      <c r="C8" s="34"/>
      <c r="D8" s="30" t="s">
        <v>19</v>
      </c>
      <c r="E8" s="34"/>
      <c r="F8" s="28" t="s">
        <v>5</v>
      </c>
      <c r="G8" s="34"/>
      <c r="H8" s="34"/>
      <c r="I8" s="34"/>
      <c r="J8" s="34"/>
      <c r="K8" s="34"/>
      <c r="L8" s="34"/>
      <c r="M8" s="30" t="s">
        <v>20</v>
      </c>
      <c r="N8" s="34"/>
      <c r="O8" s="28" t="s">
        <v>5</v>
      </c>
      <c r="P8" s="34"/>
      <c r="Q8" s="34"/>
      <c r="R8" s="35"/>
    </row>
    <row r="9" spans="1:66" s="1" customFormat="1" ht="14.45" customHeight="1" x14ac:dyDescent="0.3">
      <c r="B9" s="33"/>
      <c r="C9" s="34"/>
      <c r="D9" s="30" t="s">
        <v>21</v>
      </c>
      <c r="E9" s="34"/>
      <c r="F9" s="28" t="s">
        <v>22</v>
      </c>
      <c r="G9" s="34"/>
      <c r="H9" s="34"/>
      <c r="I9" s="34"/>
      <c r="J9" s="34"/>
      <c r="K9" s="34"/>
      <c r="L9" s="34"/>
      <c r="M9" s="30" t="s">
        <v>23</v>
      </c>
      <c r="N9" s="34"/>
      <c r="O9" s="245"/>
      <c r="P9" s="245"/>
      <c r="Q9" s="34"/>
      <c r="R9" s="35"/>
    </row>
    <row r="10" spans="1:66" s="1" customFormat="1" ht="10.9" customHeigh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 x14ac:dyDescent="0.3">
      <c r="B11" s="33"/>
      <c r="C11" s="34"/>
      <c r="D11" s="30" t="s">
        <v>24</v>
      </c>
      <c r="E11" s="34"/>
      <c r="F11" s="34"/>
      <c r="G11" s="34"/>
      <c r="H11" s="34"/>
      <c r="I11" s="34"/>
      <c r="J11" s="34"/>
      <c r="K11" s="34"/>
      <c r="L11" s="34"/>
      <c r="M11" s="30" t="s">
        <v>25</v>
      </c>
      <c r="N11" s="34"/>
      <c r="O11" s="188" t="str">
        <f>IF('Rekapitulace stavby'!AN10="","",'Rekapitulace stavby'!AN10)</f>
        <v/>
      </c>
      <c r="P11" s="188"/>
      <c r="Q11" s="34"/>
      <c r="R11" s="35"/>
    </row>
    <row r="12" spans="1:66" s="1" customFormat="1" ht="18" customHeight="1" x14ac:dyDescent="0.3">
      <c r="B12" s="33"/>
      <c r="C12" s="34"/>
      <c r="D12" s="34"/>
      <c r="E12" s="28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30" t="s">
        <v>26</v>
      </c>
      <c r="N12" s="34"/>
      <c r="O12" s="188" t="str">
        <f>IF('Rekapitulace stavby'!AN11="","",'Rekapitulace stavby'!AN11)</f>
        <v/>
      </c>
      <c r="P12" s="188"/>
      <c r="Q12" s="34"/>
      <c r="R12" s="35"/>
    </row>
    <row r="13" spans="1:66" s="1" customFormat="1" ht="6.95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 x14ac:dyDescent="0.3">
      <c r="B14" s="33"/>
      <c r="C14" s="34"/>
      <c r="D14" s="30" t="s">
        <v>27</v>
      </c>
      <c r="E14" s="34"/>
      <c r="F14" s="34"/>
      <c r="G14" s="34"/>
      <c r="H14" s="34"/>
      <c r="I14" s="34"/>
      <c r="J14" s="34"/>
      <c r="K14" s="34"/>
      <c r="L14" s="34"/>
      <c r="M14" s="30" t="s">
        <v>25</v>
      </c>
      <c r="N14" s="34"/>
      <c r="O14" s="188" t="str">
        <f>IF('Rekapitulace stavby'!AN13="","",'Rekapitulace stavby'!AN13)</f>
        <v/>
      </c>
      <c r="P14" s="188"/>
      <c r="Q14" s="34"/>
      <c r="R14" s="35"/>
    </row>
    <row r="15" spans="1:66" s="1" customFormat="1" ht="18" customHeight="1" x14ac:dyDescent="0.3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26</v>
      </c>
      <c r="N15" s="34"/>
      <c r="O15" s="188" t="str">
        <f>IF('Rekapitulace stavby'!AN14="","",'Rekapitulace stavby'!AN14)</f>
        <v/>
      </c>
      <c r="P15" s="188"/>
      <c r="Q15" s="34"/>
      <c r="R15" s="35"/>
    </row>
    <row r="16" spans="1:66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 x14ac:dyDescent="0.3">
      <c r="B17" s="33"/>
      <c r="C17" s="34"/>
      <c r="D17" s="30" t="s">
        <v>28</v>
      </c>
      <c r="E17" s="34"/>
      <c r="F17" s="34"/>
      <c r="G17" s="34"/>
      <c r="H17" s="34"/>
      <c r="I17" s="34"/>
      <c r="J17" s="34"/>
      <c r="K17" s="34"/>
      <c r="L17" s="34"/>
      <c r="M17" s="30" t="s">
        <v>25</v>
      </c>
      <c r="N17" s="34"/>
      <c r="O17" s="188" t="str">
        <f>IF('Rekapitulace stavby'!AN16="","",'Rekapitulace stavby'!AN16)</f>
        <v/>
      </c>
      <c r="P17" s="188"/>
      <c r="Q17" s="34"/>
      <c r="R17" s="35"/>
    </row>
    <row r="18" spans="2:18" s="1" customFormat="1" ht="18" customHeight="1" x14ac:dyDescent="0.3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26</v>
      </c>
      <c r="N18" s="34"/>
      <c r="O18" s="188" t="str">
        <f>IF('Rekapitulace stavby'!AN17="","",'Rekapitulace stavby'!AN17)</f>
        <v/>
      </c>
      <c r="P18" s="188"/>
      <c r="Q18" s="34"/>
      <c r="R18" s="35"/>
    </row>
    <row r="19" spans="2:18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 x14ac:dyDescent="0.3">
      <c r="B20" s="33"/>
      <c r="C20" s="34"/>
      <c r="D20" s="30" t="s">
        <v>30</v>
      </c>
      <c r="E20" s="34"/>
      <c r="F20" s="34"/>
      <c r="G20" s="34"/>
      <c r="H20" s="34"/>
      <c r="I20" s="34"/>
      <c r="J20" s="34"/>
      <c r="K20" s="34"/>
      <c r="L20" s="34"/>
      <c r="M20" s="30" t="s">
        <v>25</v>
      </c>
      <c r="N20" s="34"/>
      <c r="O20" s="188" t="s">
        <v>5</v>
      </c>
      <c r="P20" s="188"/>
      <c r="Q20" s="34"/>
      <c r="R20" s="35"/>
    </row>
    <row r="21" spans="2:18" s="1" customFormat="1" ht="18" customHeight="1" x14ac:dyDescent="0.3">
      <c r="B21" s="33"/>
      <c r="C21" s="34"/>
      <c r="D21" s="34"/>
      <c r="E21" s="28"/>
      <c r="F21" s="34"/>
      <c r="G21" s="34"/>
      <c r="H21" s="34"/>
      <c r="I21" s="34"/>
      <c r="J21" s="34"/>
      <c r="K21" s="34"/>
      <c r="L21" s="34"/>
      <c r="M21" s="30" t="s">
        <v>26</v>
      </c>
      <c r="N21" s="34"/>
      <c r="O21" s="188" t="s">
        <v>5</v>
      </c>
      <c r="P21" s="188"/>
      <c r="Q21" s="34"/>
      <c r="R21" s="35"/>
    </row>
    <row r="22" spans="2:18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 x14ac:dyDescent="0.3">
      <c r="B23" s="33"/>
      <c r="C23" s="34"/>
      <c r="D23" s="30" t="s">
        <v>31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 x14ac:dyDescent="0.3">
      <c r="B24" s="33"/>
      <c r="C24" s="34"/>
      <c r="D24" s="34"/>
      <c r="E24" s="206" t="s">
        <v>5</v>
      </c>
      <c r="F24" s="206"/>
      <c r="G24" s="206"/>
      <c r="H24" s="206"/>
      <c r="I24" s="206"/>
      <c r="J24" s="206"/>
      <c r="K24" s="206"/>
      <c r="L24" s="206"/>
      <c r="M24" s="34"/>
      <c r="N24" s="34"/>
      <c r="O24" s="34"/>
      <c r="P24" s="34"/>
      <c r="Q24" s="34"/>
      <c r="R24" s="35"/>
    </row>
    <row r="25" spans="2:18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 x14ac:dyDescent="0.3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 x14ac:dyDescent="0.3">
      <c r="B27" s="33"/>
      <c r="C27" s="34"/>
      <c r="D27" s="103" t="s">
        <v>93</v>
      </c>
      <c r="E27" s="34"/>
      <c r="F27" s="34"/>
      <c r="G27" s="34"/>
      <c r="H27" s="34"/>
      <c r="I27" s="34"/>
      <c r="J27" s="34"/>
      <c r="K27" s="34"/>
      <c r="L27" s="34"/>
      <c r="M27" s="207">
        <f>N88</f>
        <v>0</v>
      </c>
      <c r="N27" s="207"/>
      <c r="O27" s="207"/>
      <c r="P27" s="207"/>
      <c r="Q27" s="34"/>
      <c r="R27" s="35"/>
    </row>
    <row r="28" spans="2:18" s="1" customFormat="1" ht="14.45" customHeight="1" x14ac:dyDescent="0.3">
      <c r="B28" s="33"/>
      <c r="C28" s="34"/>
      <c r="D28" s="32" t="s">
        <v>82</v>
      </c>
      <c r="E28" s="34"/>
      <c r="F28" s="34"/>
      <c r="G28" s="34"/>
      <c r="H28" s="34"/>
      <c r="I28" s="34"/>
      <c r="J28" s="34"/>
      <c r="K28" s="34"/>
      <c r="L28" s="34"/>
      <c r="M28" s="207">
        <f>N92</f>
        <v>0</v>
      </c>
      <c r="N28" s="207"/>
      <c r="O28" s="207"/>
      <c r="P28" s="207"/>
      <c r="Q28" s="34"/>
      <c r="R28" s="35"/>
    </row>
    <row r="29" spans="2:18" s="1" customFormat="1" ht="6.95" customHeight="1" x14ac:dyDescent="0.3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 x14ac:dyDescent="0.3">
      <c r="B30" s="33"/>
      <c r="C30" s="34"/>
      <c r="D30" s="104" t="s">
        <v>34</v>
      </c>
      <c r="E30" s="34"/>
      <c r="F30" s="34"/>
      <c r="G30" s="34"/>
      <c r="H30" s="34"/>
      <c r="I30" s="34"/>
      <c r="J30" s="34"/>
      <c r="K30" s="34"/>
      <c r="L30" s="34"/>
      <c r="M30" s="238">
        <f>ROUND(M27+M28,2)</f>
        <v>0</v>
      </c>
      <c r="N30" s="239"/>
      <c r="O30" s="239"/>
      <c r="P30" s="239"/>
      <c r="Q30" s="34"/>
      <c r="R30" s="35"/>
    </row>
    <row r="31" spans="2:18" s="1" customFormat="1" ht="6.95" customHeight="1" x14ac:dyDescent="0.3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 x14ac:dyDescent="0.3">
      <c r="B32" s="33"/>
      <c r="C32" s="34"/>
      <c r="D32" s="40" t="s">
        <v>35</v>
      </c>
      <c r="E32" s="40" t="s">
        <v>36</v>
      </c>
      <c r="F32" s="41">
        <v>0.21</v>
      </c>
      <c r="G32" s="105" t="s">
        <v>37</v>
      </c>
      <c r="H32" s="240">
        <f>ROUND((SUM(BE92:BE93)+SUM(BE111:BE119)), 2)</f>
        <v>0</v>
      </c>
      <c r="I32" s="239"/>
      <c r="J32" s="239"/>
      <c r="K32" s="34"/>
      <c r="L32" s="34"/>
      <c r="M32" s="240">
        <f>ROUND(ROUND((SUM(BE92:BE93)+SUM(BE111:BE119)), 2)*F32, 2)</f>
        <v>0</v>
      </c>
      <c r="N32" s="239"/>
      <c r="O32" s="239"/>
      <c r="P32" s="239"/>
      <c r="Q32" s="34"/>
      <c r="R32" s="35"/>
    </row>
    <row r="33" spans="2:18" s="1" customFormat="1" ht="14.45" customHeight="1" x14ac:dyDescent="0.3">
      <c r="B33" s="33"/>
      <c r="C33" s="34"/>
      <c r="D33" s="34"/>
      <c r="E33" s="40" t="s">
        <v>38</v>
      </c>
      <c r="F33" s="41">
        <v>0.15</v>
      </c>
      <c r="G33" s="105" t="s">
        <v>37</v>
      </c>
      <c r="H33" s="240">
        <f>ROUND((SUM(BF92:BF93)+SUM(BF111:BF119)), 2)</f>
        <v>0</v>
      </c>
      <c r="I33" s="239"/>
      <c r="J33" s="239"/>
      <c r="K33" s="34"/>
      <c r="L33" s="34"/>
      <c r="M33" s="240">
        <f>ROUND(ROUND((SUM(BF92:BF93)+SUM(BF111:BF119)), 2)*F33, 2)</f>
        <v>0</v>
      </c>
      <c r="N33" s="239"/>
      <c r="O33" s="239"/>
      <c r="P33" s="239"/>
      <c r="Q33" s="34"/>
      <c r="R33" s="35"/>
    </row>
    <row r="34" spans="2:18" s="1" customFormat="1" ht="14.45" hidden="1" customHeight="1" x14ac:dyDescent="0.3">
      <c r="B34" s="33"/>
      <c r="C34" s="34"/>
      <c r="D34" s="34"/>
      <c r="E34" s="40" t="s">
        <v>39</v>
      </c>
      <c r="F34" s="41">
        <v>0.21</v>
      </c>
      <c r="G34" s="105" t="s">
        <v>37</v>
      </c>
      <c r="H34" s="240">
        <f>ROUND((SUM(BG92:BG93)+SUM(BG111:BG119)), 2)</f>
        <v>0</v>
      </c>
      <c r="I34" s="239"/>
      <c r="J34" s="239"/>
      <c r="K34" s="34"/>
      <c r="L34" s="34"/>
      <c r="M34" s="240">
        <v>0</v>
      </c>
      <c r="N34" s="239"/>
      <c r="O34" s="239"/>
      <c r="P34" s="239"/>
      <c r="Q34" s="34"/>
      <c r="R34" s="35"/>
    </row>
    <row r="35" spans="2:18" s="1" customFormat="1" ht="14.45" hidden="1" customHeight="1" x14ac:dyDescent="0.3">
      <c r="B35" s="33"/>
      <c r="C35" s="34"/>
      <c r="D35" s="34"/>
      <c r="E35" s="40" t="s">
        <v>40</v>
      </c>
      <c r="F35" s="41">
        <v>0.15</v>
      </c>
      <c r="G35" s="105" t="s">
        <v>37</v>
      </c>
      <c r="H35" s="240">
        <f>ROUND((SUM(BH92:BH93)+SUM(BH111:BH119)), 2)</f>
        <v>0</v>
      </c>
      <c r="I35" s="239"/>
      <c r="J35" s="239"/>
      <c r="K35" s="34"/>
      <c r="L35" s="34"/>
      <c r="M35" s="240">
        <v>0</v>
      </c>
      <c r="N35" s="239"/>
      <c r="O35" s="239"/>
      <c r="P35" s="239"/>
      <c r="Q35" s="34"/>
      <c r="R35" s="35"/>
    </row>
    <row r="36" spans="2:18" s="1" customFormat="1" ht="14.45" hidden="1" customHeight="1" x14ac:dyDescent="0.3">
      <c r="B36" s="33"/>
      <c r="C36" s="34"/>
      <c r="D36" s="34"/>
      <c r="E36" s="40" t="s">
        <v>41</v>
      </c>
      <c r="F36" s="41">
        <v>0</v>
      </c>
      <c r="G36" s="105" t="s">
        <v>37</v>
      </c>
      <c r="H36" s="240">
        <f>ROUND((SUM(BI92:BI93)+SUM(BI111:BI119)), 2)</f>
        <v>0</v>
      </c>
      <c r="I36" s="239"/>
      <c r="J36" s="239"/>
      <c r="K36" s="34"/>
      <c r="L36" s="34"/>
      <c r="M36" s="240">
        <v>0</v>
      </c>
      <c r="N36" s="239"/>
      <c r="O36" s="239"/>
      <c r="P36" s="239"/>
      <c r="Q36" s="34"/>
      <c r="R36" s="35"/>
    </row>
    <row r="37" spans="2:18" s="1" customFormat="1" ht="6.95" customHeight="1" x14ac:dyDescent="0.3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 x14ac:dyDescent="0.3">
      <c r="B38" s="33"/>
      <c r="C38" s="101"/>
      <c r="D38" s="106" t="s">
        <v>42</v>
      </c>
      <c r="E38" s="73"/>
      <c r="F38" s="73"/>
      <c r="G38" s="107" t="s">
        <v>43</v>
      </c>
      <c r="H38" s="108" t="s">
        <v>44</v>
      </c>
      <c r="I38" s="73"/>
      <c r="J38" s="73"/>
      <c r="K38" s="73"/>
      <c r="L38" s="241">
        <f>SUM(M30:M36)</f>
        <v>0</v>
      </c>
      <c r="M38" s="241"/>
      <c r="N38" s="241"/>
      <c r="O38" s="241"/>
      <c r="P38" s="242"/>
      <c r="Q38" s="101"/>
      <c r="R38" s="35"/>
    </row>
    <row r="39" spans="2:18" s="1" customFormat="1" ht="14.45" customHeight="1" x14ac:dyDescent="0.3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 x14ac:dyDescent="0.3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x14ac:dyDescent="0.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 x14ac:dyDescent="0.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 x14ac:dyDescent="0.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 x14ac:dyDescent="0.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 x14ac:dyDescent="0.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 x14ac:dyDescent="0.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 x14ac:dyDescent="0.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 x14ac:dyDescent="0.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 x14ac:dyDescent="0.3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 ht="15" x14ac:dyDescent="0.3">
      <c r="B50" s="33"/>
      <c r="C50" s="34"/>
      <c r="D50" s="48" t="s">
        <v>45</v>
      </c>
      <c r="E50" s="49"/>
      <c r="F50" s="49"/>
      <c r="G50" s="49"/>
      <c r="H50" s="50"/>
      <c r="I50" s="34"/>
      <c r="J50" s="48" t="s">
        <v>46</v>
      </c>
      <c r="K50" s="49"/>
      <c r="L50" s="49"/>
      <c r="M50" s="49"/>
      <c r="N50" s="49"/>
      <c r="O50" s="49"/>
      <c r="P50" s="50"/>
      <c r="Q50" s="34"/>
      <c r="R50" s="35"/>
    </row>
    <row r="51" spans="2:18" x14ac:dyDescent="0.3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 x14ac:dyDescent="0.3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 x14ac:dyDescent="0.3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 x14ac:dyDescent="0.3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 x14ac:dyDescent="0.3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 x14ac:dyDescent="0.3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 x14ac:dyDescent="0.3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 x14ac:dyDescent="0.3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 ht="15" x14ac:dyDescent="0.3">
      <c r="B59" s="33"/>
      <c r="C59" s="34"/>
      <c r="D59" s="53" t="s">
        <v>47</v>
      </c>
      <c r="E59" s="54"/>
      <c r="F59" s="54"/>
      <c r="G59" s="55" t="s">
        <v>48</v>
      </c>
      <c r="H59" s="56"/>
      <c r="I59" s="34"/>
      <c r="J59" s="53" t="s">
        <v>47</v>
      </c>
      <c r="K59" s="54"/>
      <c r="L59" s="54"/>
      <c r="M59" s="54"/>
      <c r="N59" s="55" t="s">
        <v>48</v>
      </c>
      <c r="O59" s="54"/>
      <c r="P59" s="56"/>
      <c r="Q59" s="34"/>
      <c r="R59" s="35"/>
    </row>
    <row r="60" spans="2:18" x14ac:dyDescent="0.3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 ht="15" x14ac:dyDescent="0.3">
      <c r="B61" s="33"/>
      <c r="C61" s="34"/>
      <c r="D61" s="48" t="s">
        <v>49</v>
      </c>
      <c r="E61" s="49"/>
      <c r="F61" s="49"/>
      <c r="G61" s="49"/>
      <c r="H61" s="50"/>
      <c r="I61" s="34"/>
      <c r="J61" s="48" t="s">
        <v>50</v>
      </c>
      <c r="K61" s="49"/>
      <c r="L61" s="49"/>
      <c r="M61" s="49"/>
      <c r="N61" s="49"/>
      <c r="O61" s="49"/>
      <c r="P61" s="50"/>
      <c r="Q61" s="34"/>
      <c r="R61" s="35"/>
    </row>
    <row r="62" spans="2:18" x14ac:dyDescent="0.3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 x14ac:dyDescent="0.3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 x14ac:dyDescent="0.3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 x14ac:dyDescent="0.3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 x14ac:dyDescent="0.3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 x14ac:dyDescent="0.3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 x14ac:dyDescent="0.3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 x14ac:dyDescent="0.3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 ht="15" x14ac:dyDescent="0.3">
      <c r="B70" s="33"/>
      <c r="C70" s="34"/>
      <c r="D70" s="53" t="s">
        <v>47</v>
      </c>
      <c r="E70" s="54"/>
      <c r="F70" s="54"/>
      <c r="G70" s="55" t="s">
        <v>48</v>
      </c>
      <c r="H70" s="56"/>
      <c r="I70" s="34"/>
      <c r="J70" s="53" t="s">
        <v>47</v>
      </c>
      <c r="K70" s="54"/>
      <c r="L70" s="54"/>
      <c r="M70" s="54"/>
      <c r="N70" s="55" t="s">
        <v>48</v>
      </c>
      <c r="O70" s="54"/>
      <c r="P70" s="56"/>
      <c r="Q70" s="34"/>
      <c r="R70" s="35"/>
    </row>
    <row r="71" spans="2:18" s="1" customFormat="1" ht="14.45" customHeight="1" x14ac:dyDescent="0.3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 x14ac:dyDescent="0.3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 x14ac:dyDescent="0.3">
      <c r="B76" s="33"/>
      <c r="C76" s="186" t="s">
        <v>94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5"/>
    </row>
    <row r="77" spans="2:18" s="1" customFormat="1" ht="6.95" customHeight="1" x14ac:dyDescent="0.3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 x14ac:dyDescent="0.3">
      <c r="B78" s="33"/>
      <c r="C78" s="30" t="s">
        <v>17</v>
      </c>
      <c r="D78" s="34"/>
      <c r="E78" s="34"/>
      <c r="F78" s="256" t="str">
        <f>F6</f>
        <v>VD Karhov - zajištění stability vzdušního svahu hráze</v>
      </c>
      <c r="G78" s="257"/>
      <c r="H78" s="257"/>
      <c r="I78" s="257"/>
      <c r="J78" s="257"/>
      <c r="K78" s="257"/>
      <c r="L78" s="257"/>
      <c r="M78" s="257"/>
      <c r="N78" s="257"/>
      <c r="O78" s="257"/>
      <c r="P78" s="257"/>
      <c r="Q78" s="34"/>
      <c r="R78" s="35"/>
    </row>
    <row r="79" spans="2:18" s="1" customFormat="1" ht="36.950000000000003" customHeight="1" x14ac:dyDescent="0.3">
      <c r="B79" s="33"/>
      <c r="C79" s="67" t="s">
        <v>406</v>
      </c>
      <c r="D79" s="34"/>
      <c r="E79" s="34"/>
      <c r="F79" s="215" t="str">
        <f>F7</f>
        <v>3167b - Ostatní náklady</v>
      </c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Q79" s="34"/>
      <c r="R79" s="35"/>
    </row>
    <row r="80" spans="2:18" s="1" customFormat="1" ht="6.95" customHeight="1" x14ac:dyDescent="0.3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 x14ac:dyDescent="0.3">
      <c r="B81" s="33"/>
      <c r="C81" s="30" t="s">
        <v>21</v>
      </c>
      <c r="D81" s="34"/>
      <c r="E81" s="34"/>
      <c r="F81" s="28" t="str">
        <f>F9</f>
        <v xml:space="preserve"> </v>
      </c>
      <c r="G81" s="34"/>
      <c r="H81" s="34"/>
      <c r="I81" s="34"/>
      <c r="J81" s="34"/>
      <c r="K81" s="30" t="s">
        <v>23</v>
      </c>
      <c r="L81" s="34"/>
      <c r="M81" s="245" t="str">
        <f>IF(O9="","",O9)</f>
        <v/>
      </c>
      <c r="N81" s="245"/>
      <c r="O81" s="245"/>
      <c r="P81" s="245"/>
      <c r="Q81" s="34"/>
      <c r="R81" s="35"/>
    </row>
    <row r="82" spans="2:47" s="1" customFormat="1" ht="6.95" customHeight="1" x14ac:dyDescent="0.3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 x14ac:dyDescent="0.3">
      <c r="B83" s="33"/>
      <c r="C83" s="30" t="s">
        <v>24</v>
      </c>
      <c r="D83" s="34"/>
      <c r="E83" s="34"/>
      <c r="F83" s="28" t="str">
        <f>E12</f>
        <v xml:space="preserve"> </v>
      </c>
      <c r="G83" s="34"/>
      <c r="H83" s="34"/>
      <c r="I83" s="34"/>
      <c r="J83" s="34"/>
      <c r="K83" s="30" t="s">
        <v>28</v>
      </c>
      <c r="L83" s="34"/>
      <c r="M83" s="188" t="str">
        <f>E18</f>
        <v xml:space="preserve"> </v>
      </c>
      <c r="N83" s="188"/>
      <c r="O83" s="188"/>
      <c r="P83" s="188"/>
      <c r="Q83" s="188"/>
      <c r="R83" s="35"/>
    </row>
    <row r="84" spans="2:47" s="1" customFormat="1" ht="14.45" customHeight="1" x14ac:dyDescent="0.3">
      <c r="B84" s="33"/>
      <c r="C84" s="30" t="s">
        <v>27</v>
      </c>
      <c r="D84" s="34"/>
      <c r="E84" s="34"/>
      <c r="F84" s="28" t="str">
        <f>IF(E15="","",E15)</f>
        <v xml:space="preserve"> </v>
      </c>
      <c r="G84" s="34"/>
      <c r="H84" s="34"/>
      <c r="I84" s="34"/>
      <c r="J84" s="34"/>
      <c r="K84" s="30" t="s">
        <v>30</v>
      </c>
      <c r="L84" s="34"/>
      <c r="M84" s="188"/>
      <c r="N84" s="188"/>
      <c r="O84" s="188"/>
      <c r="P84" s="188"/>
      <c r="Q84" s="188"/>
      <c r="R84" s="35"/>
    </row>
    <row r="85" spans="2:47" s="1" customFormat="1" ht="10.35" customHeight="1" x14ac:dyDescent="0.3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 x14ac:dyDescent="0.3">
      <c r="B86" s="33"/>
      <c r="C86" s="243" t="s">
        <v>95</v>
      </c>
      <c r="D86" s="244"/>
      <c r="E86" s="244"/>
      <c r="F86" s="244"/>
      <c r="G86" s="244"/>
      <c r="H86" s="101"/>
      <c r="I86" s="101"/>
      <c r="J86" s="101"/>
      <c r="K86" s="101"/>
      <c r="L86" s="101"/>
      <c r="M86" s="101"/>
      <c r="N86" s="243" t="s">
        <v>96</v>
      </c>
      <c r="O86" s="244"/>
      <c r="P86" s="244"/>
      <c r="Q86" s="244"/>
      <c r="R86" s="35"/>
    </row>
    <row r="87" spans="2:47" s="1" customFormat="1" ht="10.35" customHeight="1" x14ac:dyDescent="0.3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 x14ac:dyDescent="0.3">
      <c r="B88" s="33"/>
      <c r="C88" s="109" t="s">
        <v>97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4">
        <f>N111</f>
        <v>0</v>
      </c>
      <c r="O88" s="246"/>
      <c r="P88" s="246"/>
      <c r="Q88" s="246"/>
      <c r="R88" s="35"/>
      <c r="AU88" s="20" t="s">
        <v>98</v>
      </c>
    </row>
    <row r="89" spans="2:47" s="6" customFormat="1" ht="24.95" customHeight="1" x14ac:dyDescent="0.3">
      <c r="B89" s="110"/>
      <c r="C89" s="111"/>
      <c r="D89" s="112" t="s">
        <v>426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31">
        <f>N112</f>
        <v>0</v>
      </c>
      <c r="O89" s="247"/>
      <c r="P89" s="247"/>
      <c r="Q89" s="247"/>
      <c r="R89" s="113"/>
    </row>
    <row r="90" spans="2:47" s="7" customFormat="1" ht="19.899999999999999" customHeight="1" x14ac:dyDescent="0.3">
      <c r="B90" s="114"/>
      <c r="C90" s="115"/>
      <c r="D90" s="116" t="s">
        <v>427</v>
      </c>
      <c r="E90" s="115"/>
      <c r="F90" s="115"/>
      <c r="G90" s="115"/>
      <c r="H90" s="115"/>
      <c r="I90" s="115"/>
      <c r="J90" s="115"/>
      <c r="K90" s="115"/>
      <c r="L90" s="115"/>
      <c r="M90" s="115"/>
      <c r="N90" s="248">
        <f>N113</f>
        <v>0</v>
      </c>
      <c r="O90" s="249"/>
      <c r="P90" s="249"/>
      <c r="Q90" s="249"/>
      <c r="R90" s="117"/>
    </row>
    <row r="91" spans="2:47" s="1" customFormat="1" ht="21.75" customHeight="1" x14ac:dyDescent="0.3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47" s="1" customFormat="1" ht="29.25" customHeight="1" x14ac:dyDescent="0.3">
      <c r="B92" s="33"/>
      <c r="C92" s="109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46"/>
      <c r="O92" s="250"/>
      <c r="P92" s="250"/>
      <c r="Q92" s="250"/>
      <c r="R92" s="35"/>
      <c r="T92" s="118"/>
      <c r="U92" s="119" t="s">
        <v>35</v>
      </c>
    </row>
    <row r="93" spans="2:47" s="1" customFormat="1" ht="18" customHeight="1" x14ac:dyDescent="0.3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5"/>
    </row>
    <row r="94" spans="2:47" s="1" customFormat="1" ht="29.25" customHeight="1" x14ac:dyDescent="0.3">
      <c r="B94" s="33"/>
      <c r="C94" s="100" t="s">
        <v>446</v>
      </c>
      <c r="D94" s="101"/>
      <c r="E94" s="101"/>
      <c r="F94" s="101"/>
      <c r="G94" s="101"/>
      <c r="H94" s="101"/>
      <c r="I94" s="101"/>
      <c r="J94" s="101"/>
      <c r="K94" s="101"/>
      <c r="L94" s="205">
        <f>ROUND(SUM(N88+N92),2)</f>
        <v>0</v>
      </c>
      <c r="M94" s="205"/>
      <c r="N94" s="205"/>
      <c r="O94" s="205"/>
      <c r="P94" s="205"/>
      <c r="Q94" s="205"/>
      <c r="R94" s="35"/>
    </row>
    <row r="95" spans="2:47" s="1" customFormat="1" ht="6.95" customHeight="1" x14ac:dyDescent="0.3"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9"/>
    </row>
    <row r="99" spans="2:63" s="1" customFormat="1" ht="6.95" customHeight="1" x14ac:dyDescent="0.3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</row>
    <row r="100" spans="2:63" s="1" customFormat="1" ht="36.950000000000003" customHeight="1" x14ac:dyDescent="0.3">
      <c r="B100" s="33"/>
      <c r="C100" s="186" t="s">
        <v>112</v>
      </c>
      <c r="D100" s="239"/>
      <c r="E100" s="239"/>
      <c r="F100" s="239"/>
      <c r="G100" s="239"/>
      <c r="H100" s="239"/>
      <c r="I100" s="239"/>
      <c r="J100" s="239"/>
      <c r="K100" s="239"/>
      <c r="L100" s="239"/>
      <c r="M100" s="239"/>
      <c r="N100" s="239"/>
      <c r="O100" s="239"/>
      <c r="P100" s="239"/>
      <c r="Q100" s="239"/>
      <c r="R100" s="35"/>
    </row>
    <row r="101" spans="2:63" s="1" customFormat="1" ht="6.95" customHeight="1" x14ac:dyDescent="0.3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</row>
    <row r="102" spans="2:63" s="1" customFormat="1" ht="30" customHeight="1" x14ac:dyDescent="0.3">
      <c r="B102" s="33"/>
      <c r="C102" s="30" t="s">
        <v>17</v>
      </c>
      <c r="D102" s="34"/>
      <c r="E102" s="34"/>
      <c r="F102" s="256" t="str">
        <f>F6</f>
        <v>VD Karhov - zajištění stability vzdušního svahu hráze</v>
      </c>
      <c r="G102" s="257"/>
      <c r="H102" s="257"/>
      <c r="I102" s="257"/>
      <c r="J102" s="257"/>
      <c r="K102" s="257"/>
      <c r="L102" s="257"/>
      <c r="M102" s="257"/>
      <c r="N102" s="257"/>
      <c r="O102" s="257"/>
      <c r="P102" s="257"/>
      <c r="Q102" s="34"/>
      <c r="R102" s="35"/>
    </row>
    <row r="103" spans="2:63" s="1" customFormat="1" ht="36.950000000000003" customHeight="1" x14ac:dyDescent="0.3">
      <c r="B103" s="33"/>
      <c r="C103" s="67" t="s">
        <v>406</v>
      </c>
      <c r="D103" s="34"/>
      <c r="E103" s="34"/>
      <c r="F103" s="215" t="str">
        <f>F7</f>
        <v>3167b - Ostatní náklady</v>
      </c>
      <c r="G103" s="239"/>
      <c r="H103" s="239"/>
      <c r="I103" s="239"/>
      <c r="J103" s="239"/>
      <c r="K103" s="239"/>
      <c r="L103" s="239"/>
      <c r="M103" s="239"/>
      <c r="N103" s="239"/>
      <c r="O103" s="239"/>
      <c r="P103" s="239"/>
      <c r="Q103" s="34"/>
      <c r="R103" s="35"/>
    </row>
    <row r="104" spans="2:63" s="1" customFormat="1" ht="6.95" customHeight="1" x14ac:dyDescent="0.3"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spans="2:63" s="1" customFormat="1" ht="18" customHeight="1" x14ac:dyDescent="0.3">
      <c r="B105" s="33"/>
      <c r="C105" s="30" t="s">
        <v>21</v>
      </c>
      <c r="D105" s="34"/>
      <c r="E105" s="34"/>
      <c r="F105" s="28" t="str">
        <f>F9</f>
        <v xml:space="preserve"> </v>
      </c>
      <c r="G105" s="34"/>
      <c r="H105" s="34"/>
      <c r="I105" s="34"/>
      <c r="J105" s="34"/>
      <c r="K105" s="30" t="s">
        <v>23</v>
      </c>
      <c r="L105" s="34"/>
      <c r="M105" s="245" t="str">
        <f>IF(O9="","",O9)</f>
        <v/>
      </c>
      <c r="N105" s="245"/>
      <c r="O105" s="245"/>
      <c r="P105" s="245"/>
      <c r="Q105" s="34"/>
      <c r="R105" s="35"/>
    </row>
    <row r="106" spans="2:63" s="1" customFormat="1" ht="6.95" customHeight="1" x14ac:dyDescent="0.3"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5"/>
    </row>
    <row r="107" spans="2:63" s="1" customFormat="1" ht="15" x14ac:dyDescent="0.3">
      <c r="B107" s="33"/>
      <c r="C107" s="30" t="s">
        <v>24</v>
      </c>
      <c r="D107" s="34"/>
      <c r="E107" s="34"/>
      <c r="F107" s="28" t="str">
        <f>E12</f>
        <v xml:space="preserve"> </v>
      </c>
      <c r="G107" s="34"/>
      <c r="H107" s="34"/>
      <c r="I107" s="34"/>
      <c r="J107" s="34"/>
      <c r="K107" s="30" t="s">
        <v>28</v>
      </c>
      <c r="L107" s="34"/>
      <c r="M107" s="188" t="str">
        <f>E18</f>
        <v xml:space="preserve"> </v>
      </c>
      <c r="N107" s="188"/>
      <c r="O107" s="188"/>
      <c r="P107" s="188"/>
      <c r="Q107" s="188"/>
      <c r="R107" s="35"/>
    </row>
    <row r="108" spans="2:63" s="1" customFormat="1" ht="14.45" customHeight="1" x14ac:dyDescent="0.3">
      <c r="B108" s="33"/>
      <c r="C108" s="30" t="s">
        <v>27</v>
      </c>
      <c r="D108" s="34"/>
      <c r="E108" s="34"/>
      <c r="F108" s="28" t="str">
        <f>IF(E15="","",E15)</f>
        <v xml:space="preserve"> </v>
      </c>
      <c r="G108" s="34"/>
      <c r="H108" s="34"/>
      <c r="I108" s="34"/>
      <c r="J108" s="34"/>
      <c r="K108" s="30" t="s">
        <v>30</v>
      </c>
      <c r="L108" s="34"/>
      <c r="M108" s="188"/>
      <c r="N108" s="188"/>
      <c r="O108" s="188"/>
      <c r="P108" s="188"/>
      <c r="Q108" s="188"/>
      <c r="R108" s="35"/>
    </row>
    <row r="109" spans="2:63" s="1" customFormat="1" ht="10.35" customHeight="1" x14ac:dyDescent="0.3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3" s="8" customFormat="1" ht="29.25" customHeight="1" x14ac:dyDescent="0.3">
      <c r="B110" s="120"/>
      <c r="C110" s="121" t="s">
        <v>113</v>
      </c>
      <c r="D110" s="122" t="s">
        <v>114</v>
      </c>
      <c r="E110" s="122" t="s">
        <v>53</v>
      </c>
      <c r="F110" s="251" t="s">
        <v>115</v>
      </c>
      <c r="G110" s="251"/>
      <c r="H110" s="251"/>
      <c r="I110" s="251"/>
      <c r="J110" s="122" t="s">
        <v>116</v>
      </c>
      <c r="K110" s="122" t="s">
        <v>117</v>
      </c>
      <c r="L110" s="251" t="s">
        <v>118</v>
      </c>
      <c r="M110" s="251"/>
      <c r="N110" s="251" t="s">
        <v>96</v>
      </c>
      <c r="O110" s="251"/>
      <c r="P110" s="251"/>
      <c r="Q110" s="252"/>
      <c r="R110" s="123"/>
      <c r="T110" s="74" t="s">
        <v>119</v>
      </c>
      <c r="U110" s="75" t="s">
        <v>35</v>
      </c>
      <c r="V110" s="75" t="s">
        <v>120</v>
      </c>
      <c r="W110" s="75" t="s">
        <v>121</v>
      </c>
      <c r="X110" s="75" t="s">
        <v>122</v>
      </c>
      <c r="Y110" s="75" t="s">
        <v>123</v>
      </c>
      <c r="Z110" s="75" t="s">
        <v>124</v>
      </c>
      <c r="AA110" s="76" t="s">
        <v>125</v>
      </c>
    </row>
    <row r="111" spans="2:63" s="1" customFormat="1" ht="29.25" customHeight="1" x14ac:dyDescent="0.35">
      <c r="B111" s="33"/>
      <c r="C111" s="78" t="s">
        <v>93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53">
        <f>BK111</f>
        <v>0</v>
      </c>
      <c r="O111" s="254"/>
      <c r="P111" s="254"/>
      <c r="Q111" s="254"/>
      <c r="R111" s="35"/>
      <c r="T111" s="77"/>
      <c r="U111" s="49"/>
      <c r="V111" s="49"/>
      <c r="W111" s="124">
        <f>W112</f>
        <v>0</v>
      </c>
      <c r="X111" s="49"/>
      <c r="Y111" s="124">
        <f>Y112</f>
        <v>0</v>
      </c>
      <c r="Z111" s="49"/>
      <c r="AA111" s="125">
        <f>AA112</f>
        <v>0</v>
      </c>
      <c r="AT111" s="20" t="s">
        <v>70</v>
      </c>
      <c r="AU111" s="20" t="s">
        <v>98</v>
      </c>
      <c r="BK111" s="126">
        <f>BK112</f>
        <v>0</v>
      </c>
    </row>
    <row r="112" spans="2:63" s="9" customFormat="1" ht="37.35" customHeight="1" x14ac:dyDescent="0.35">
      <c r="B112" s="127"/>
      <c r="C112" s="128"/>
      <c r="D112" s="129" t="s">
        <v>426</v>
      </c>
      <c r="E112" s="129"/>
      <c r="F112" s="129"/>
      <c r="G112" s="129"/>
      <c r="H112" s="129"/>
      <c r="I112" s="129"/>
      <c r="J112" s="129"/>
      <c r="K112" s="129"/>
      <c r="L112" s="129"/>
      <c r="M112" s="129"/>
      <c r="N112" s="230">
        <f>BK112</f>
        <v>0</v>
      </c>
      <c r="O112" s="231"/>
      <c r="P112" s="231"/>
      <c r="Q112" s="231"/>
      <c r="R112" s="130"/>
      <c r="T112" s="131"/>
      <c r="U112" s="128"/>
      <c r="V112" s="128"/>
      <c r="W112" s="132">
        <f>W113</f>
        <v>0</v>
      </c>
      <c r="X112" s="128"/>
      <c r="Y112" s="132">
        <f>Y113</f>
        <v>0</v>
      </c>
      <c r="Z112" s="128"/>
      <c r="AA112" s="133">
        <f>AA113</f>
        <v>0</v>
      </c>
      <c r="AR112" s="134" t="s">
        <v>76</v>
      </c>
      <c r="AT112" s="135" t="s">
        <v>70</v>
      </c>
      <c r="AU112" s="135" t="s">
        <v>71</v>
      </c>
      <c r="AY112" s="134" t="s">
        <v>126</v>
      </c>
      <c r="BK112" s="136">
        <f>BK113</f>
        <v>0</v>
      </c>
    </row>
    <row r="113" spans="2:65" s="9" customFormat="1" ht="19.899999999999999" customHeight="1" x14ac:dyDescent="0.3">
      <c r="B113" s="127"/>
      <c r="C113" s="128"/>
      <c r="D113" s="137" t="s">
        <v>427</v>
      </c>
      <c r="E113" s="137"/>
      <c r="F113" s="137"/>
      <c r="G113" s="137"/>
      <c r="H113" s="137"/>
      <c r="I113" s="137"/>
      <c r="J113" s="137"/>
      <c r="K113" s="137"/>
      <c r="L113" s="137"/>
      <c r="M113" s="137"/>
      <c r="N113" s="232">
        <f>BK113</f>
        <v>0</v>
      </c>
      <c r="O113" s="233"/>
      <c r="P113" s="233"/>
      <c r="Q113" s="233"/>
      <c r="R113" s="130"/>
      <c r="T113" s="131"/>
      <c r="U113" s="128"/>
      <c r="V113" s="128"/>
      <c r="W113" s="132">
        <f>SUM(W114:W119)</f>
        <v>0</v>
      </c>
      <c r="X113" s="128"/>
      <c r="Y113" s="132">
        <f>SUM(Y114:Y119)</f>
        <v>0</v>
      </c>
      <c r="Z113" s="128"/>
      <c r="AA113" s="133">
        <f>SUM(AA114:AA119)</f>
        <v>0</v>
      </c>
      <c r="AR113" s="134" t="s">
        <v>76</v>
      </c>
      <c r="AT113" s="135" t="s">
        <v>70</v>
      </c>
      <c r="AU113" s="135" t="s">
        <v>76</v>
      </c>
      <c r="AY113" s="134" t="s">
        <v>126</v>
      </c>
      <c r="BK113" s="136">
        <f>SUM(BK114:BK119)</f>
        <v>0</v>
      </c>
    </row>
    <row r="114" spans="2:65" s="1" customFormat="1" x14ac:dyDescent="0.3">
      <c r="B114" s="138"/>
      <c r="C114" s="139" t="s">
        <v>76</v>
      </c>
      <c r="D114" s="139" t="s">
        <v>127</v>
      </c>
      <c r="E114" s="140" t="s">
        <v>409</v>
      </c>
      <c r="F114" s="226" t="s">
        <v>435</v>
      </c>
      <c r="G114" s="226"/>
      <c r="H114" s="226"/>
      <c r="I114" s="226"/>
      <c r="J114" s="141" t="s">
        <v>267</v>
      </c>
      <c r="K114" s="142">
        <v>1</v>
      </c>
      <c r="L114" s="222"/>
      <c r="M114" s="222"/>
      <c r="N114" s="223">
        <f t="shared" ref="N114:N119" si="0">ROUND(L114*K114,2)</f>
        <v>0</v>
      </c>
      <c r="O114" s="223"/>
      <c r="P114" s="223"/>
      <c r="Q114" s="223"/>
      <c r="R114" s="143"/>
      <c r="T114" s="144" t="s">
        <v>5</v>
      </c>
      <c r="U114" s="42" t="s">
        <v>36</v>
      </c>
      <c r="V114" s="145">
        <v>0</v>
      </c>
      <c r="W114" s="145">
        <f t="shared" ref="W114:W119" si="1">V114*K114</f>
        <v>0</v>
      </c>
      <c r="X114" s="145">
        <v>0</v>
      </c>
      <c r="Y114" s="145">
        <f t="shared" ref="Y114:Y119" si="2">X114*K114</f>
        <v>0</v>
      </c>
      <c r="Z114" s="145">
        <v>0</v>
      </c>
      <c r="AA114" s="146">
        <f t="shared" ref="AA114:AA119" si="3">Z114*K114</f>
        <v>0</v>
      </c>
      <c r="AR114" s="20" t="s">
        <v>131</v>
      </c>
      <c r="AT114" s="20" t="s">
        <v>127</v>
      </c>
      <c r="AU114" s="20" t="s">
        <v>91</v>
      </c>
      <c r="AY114" s="20" t="s">
        <v>126</v>
      </c>
      <c r="BE114" s="147">
        <f t="shared" ref="BE114:BE119" si="4">IF(U114="základní",N114,0)</f>
        <v>0</v>
      </c>
      <c r="BF114" s="147">
        <f t="shared" ref="BF114:BF119" si="5">IF(U114="snížená",N114,0)</f>
        <v>0</v>
      </c>
      <c r="BG114" s="147">
        <f t="shared" ref="BG114:BG119" si="6">IF(U114="zákl. přenesená",N114,0)</f>
        <v>0</v>
      </c>
      <c r="BH114" s="147">
        <f t="shared" ref="BH114:BH119" si="7">IF(U114="sníž. přenesená",N114,0)</f>
        <v>0</v>
      </c>
      <c r="BI114" s="147">
        <f t="shared" ref="BI114:BI119" si="8">IF(U114="nulová",N114,0)</f>
        <v>0</v>
      </c>
      <c r="BJ114" s="20" t="s">
        <v>76</v>
      </c>
      <c r="BK114" s="147">
        <f t="shared" ref="BK114:BK119" si="9">ROUND(L114*K114,2)</f>
        <v>0</v>
      </c>
      <c r="BL114" s="20" t="s">
        <v>131</v>
      </c>
      <c r="BM114" s="20" t="s">
        <v>428</v>
      </c>
    </row>
    <row r="115" spans="2:65" s="1" customFormat="1" ht="29.25" customHeight="1" x14ac:dyDescent="0.3">
      <c r="B115" s="138"/>
      <c r="C115" s="139" t="s">
        <v>91</v>
      </c>
      <c r="D115" s="139" t="s">
        <v>127</v>
      </c>
      <c r="E115" s="140" t="s">
        <v>411</v>
      </c>
      <c r="F115" s="226" t="s">
        <v>438</v>
      </c>
      <c r="G115" s="226"/>
      <c r="H115" s="226"/>
      <c r="I115" s="226"/>
      <c r="J115" s="141" t="s">
        <v>267</v>
      </c>
      <c r="K115" s="142">
        <v>1</v>
      </c>
      <c r="L115" s="222"/>
      <c r="M115" s="222"/>
      <c r="N115" s="223">
        <f t="shared" si="0"/>
        <v>0</v>
      </c>
      <c r="O115" s="223"/>
      <c r="P115" s="223"/>
      <c r="Q115" s="223"/>
      <c r="R115" s="143"/>
      <c r="T115" s="144" t="s">
        <v>5</v>
      </c>
      <c r="U115" s="42" t="s">
        <v>36</v>
      </c>
      <c r="V115" s="145">
        <v>0</v>
      </c>
      <c r="W115" s="145">
        <f t="shared" si="1"/>
        <v>0</v>
      </c>
      <c r="X115" s="145">
        <v>0</v>
      </c>
      <c r="Y115" s="145">
        <f t="shared" si="2"/>
        <v>0</v>
      </c>
      <c r="Z115" s="145">
        <v>0</v>
      </c>
      <c r="AA115" s="146">
        <f t="shared" si="3"/>
        <v>0</v>
      </c>
      <c r="AR115" s="20" t="s">
        <v>131</v>
      </c>
      <c r="AT115" s="20" t="s">
        <v>127</v>
      </c>
      <c r="AU115" s="20" t="s">
        <v>91</v>
      </c>
      <c r="AY115" s="20" t="s">
        <v>126</v>
      </c>
      <c r="BE115" s="147">
        <f t="shared" si="4"/>
        <v>0</v>
      </c>
      <c r="BF115" s="147">
        <f t="shared" si="5"/>
        <v>0</v>
      </c>
      <c r="BG115" s="147">
        <f t="shared" si="6"/>
        <v>0</v>
      </c>
      <c r="BH115" s="147">
        <f t="shared" si="7"/>
        <v>0</v>
      </c>
      <c r="BI115" s="147">
        <f t="shared" si="8"/>
        <v>0</v>
      </c>
      <c r="BJ115" s="20" t="s">
        <v>76</v>
      </c>
      <c r="BK115" s="147">
        <f t="shared" si="9"/>
        <v>0</v>
      </c>
      <c r="BL115" s="20" t="s">
        <v>131</v>
      </c>
      <c r="BM115" s="20" t="s">
        <v>429</v>
      </c>
    </row>
    <row r="116" spans="2:65" s="1" customFormat="1" ht="61.5" customHeight="1" x14ac:dyDescent="0.3">
      <c r="B116" s="138"/>
      <c r="C116" s="139" t="s">
        <v>136</v>
      </c>
      <c r="D116" s="139" t="s">
        <v>127</v>
      </c>
      <c r="E116" s="140" t="s">
        <v>413</v>
      </c>
      <c r="F116" s="226" t="s">
        <v>439</v>
      </c>
      <c r="G116" s="226"/>
      <c r="H116" s="226"/>
      <c r="I116" s="226"/>
      <c r="J116" s="141" t="s">
        <v>267</v>
      </c>
      <c r="K116" s="142">
        <v>1</v>
      </c>
      <c r="L116" s="222"/>
      <c r="M116" s="222"/>
      <c r="N116" s="223">
        <f t="shared" si="0"/>
        <v>0</v>
      </c>
      <c r="O116" s="223"/>
      <c r="P116" s="223"/>
      <c r="Q116" s="223"/>
      <c r="R116" s="143"/>
      <c r="T116" s="144" t="s">
        <v>5</v>
      </c>
      <c r="U116" s="42" t="s">
        <v>36</v>
      </c>
      <c r="V116" s="145">
        <v>0</v>
      </c>
      <c r="W116" s="145">
        <f t="shared" si="1"/>
        <v>0</v>
      </c>
      <c r="X116" s="145">
        <v>0</v>
      </c>
      <c r="Y116" s="145">
        <f t="shared" si="2"/>
        <v>0</v>
      </c>
      <c r="Z116" s="145">
        <v>0</v>
      </c>
      <c r="AA116" s="146">
        <f t="shared" si="3"/>
        <v>0</v>
      </c>
      <c r="AR116" s="20" t="s">
        <v>131</v>
      </c>
      <c r="AT116" s="20" t="s">
        <v>127</v>
      </c>
      <c r="AU116" s="20" t="s">
        <v>91</v>
      </c>
      <c r="AY116" s="20" t="s">
        <v>126</v>
      </c>
      <c r="BE116" s="147">
        <f t="shared" si="4"/>
        <v>0</v>
      </c>
      <c r="BF116" s="147">
        <f t="shared" si="5"/>
        <v>0</v>
      </c>
      <c r="BG116" s="147">
        <f t="shared" si="6"/>
        <v>0</v>
      </c>
      <c r="BH116" s="147">
        <f t="shared" si="7"/>
        <v>0</v>
      </c>
      <c r="BI116" s="147">
        <f t="shared" si="8"/>
        <v>0</v>
      </c>
      <c r="BJ116" s="20" t="s">
        <v>76</v>
      </c>
      <c r="BK116" s="147">
        <f t="shared" si="9"/>
        <v>0</v>
      </c>
      <c r="BL116" s="20" t="s">
        <v>131</v>
      </c>
      <c r="BM116" s="20" t="s">
        <v>430</v>
      </c>
    </row>
    <row r="117" spans="2:65" s="1" customFormat="1" ht="29.25" customHeight="1" x14ac:dyDescent="0.3">
      <c r="B117" s="138"/>
      <c r="C117" s="139" t="s">
        <v>131</v>
      </c>
      <c r="D117" s="139" t="s">
        <v>127</v>
      </c>
      <c r="E117" s="140" t="s">
        <v>416</v>
      </c>
      <c r="F117" s="226" t="s">
        <v>436</v>
      </c>
      <c r="G117" s="226"/>
      <c r="H117" s="226"/>
      <c r="I117" s="226"/>
      <c r="J117" s="141" t="s">
        <v>267</v>
      </c>
      <c r="K117" s="142">
        <v>1</v>
      </c>
      <c r="L117" s="222"/>
      <c r="M117" s="222"/>
      <c r="N117" s="223">
        <f t="shared" si="0"/>
        <v>0</v>
      </c>
      <c r="O117" s="223"/>
      <c r="P117" s="223"/>
      <c r="Q117" s="223"/>
      <c r="R117" s="143"/>
      <c r="T117" s="144" t="s">
        <v>5</v>
      </c>
      <c r="U117" s="42" t="s">
        <v>36</v>
      </c>
      <c r="V117" s="145">
        <v>0</v>
      </c>
      <c r="W117" s="145">
        <f t="shared" si="1"/>
        <v>0</v>
      </c>
      <c r="X117" s="145">
        <v>0</v>
      </c>
      <c r="Y117" s="145">
        <f t="shared" si="2"/>
        <v>0</v>
      </c>
      <c r="Z117" s="145">
        <v>0</v>
      </c>
      <c r="AA117" s="146">
        <f t="shared" si="3"/>
        <v>0</v>
      </c>
      <c r="AR117" s="20" t="s">
        <v>131</v>
      </c>
      <c r="AT117" s="20" t="s">
        <v>127</v>
      </c>
      <c r="AU117" s="20" t="s">
        <v>91</v>
      </c>
      <c r="AY117" s="20" t="s">
        <v>126</v>
      </c>
      <c r="BE117" s="147">
        <f t="shared" si="4"/>
        <v>0</v>
      </c>
      <c r="BF117" s="147">
        <f t="shared" si="5"/>
        <v>0</v>
      </c>
      <c r="BG117" s="147">
        <f t="shared" si="6"/>
        <v>0</v>
      </c>
      <c r="BH117" s="147">
        <f t="shared" si="7"/>
        <v>0</v>
      </c>
      <c r="BI117" s="147">
        <f t="shared" si="8"/>
        <v>0</v>
      </c>
      <c r="BJ117" s="20" t="s">
        <v>76</v>
      </c>
      <c r="BK117" s="147">
        <f t="shared" si="9"/>
        <v>0</v>
      </c>
      <c r="BL117" s="20" t="s">
        <v>131</v>
      </c>
      <c r="BM117" s="20" t="s">
        <v>431</v>
      </c>
    </row>
    <row r="118" spans="2:65" s="1" customFormat="1" ht="42" customHeight="1" x14ac:dyDescent="0.3">
      <c r="B118" s="138"/>
      <c r="C118" s="139" t="s">
        <v>144</v>
      </c>
      <c r="D118" s="139" t="s">
        <v>127</v>
      </c>
      <c r="E118" s="140" t="s">
        <v>419</v>
      </c>
      <c r="F118" s="226" t="s">
        <v>437</v>
      </c>
      <c r="G118" s="226"/>
      <c r="H118" s="226"/>
      <c r="I118" s="226"/>
      <c r="J118" s="141" t="s">
        <v>267</v>
      </c>
      <c r="K118" s="142">
        <v>1</v>
      </c>
      <c r="L118" s="222"/>
      <c r="M118" s="222"/>
      <c r="N118" s="223">
        <f t="shared" si="0"/>
        <v>0</v>
      </c>
      <c r="O118" s="223"/>
      <c r="P118" s="223"/>
      <c r="Q118" s="223"/>
      <c r="R118" s="143"/>
      <c r="T118" s="144" t="s">
        <v>5</v>
      </c>
      <c r="U118" s="42" t="s">
        <v>36</v>
      </c>
      <c r="V118" s="145">
        <v>0</v>
      </c>
      <c r="W118" s="145">
        <f t="shared" si="1"/>
        <v>0</v>
      </c>
      <c r="X118" s="145">
        <v>0</v>
      </c>
      <c r="Y118" s="145">
        <f t="shared" si="2"/>
        <v>0</v>
      </c>
      <c r="Z118" s="145">
        <v>0</v>
      </c>
      <c r="AA118" s="146">
        <f t="shared" si="3"/>
        <v>0</v>
      </c>
      <c r="AR118" s="20" t="s">
        <v>131</v>
      </c>
      <c r="AT118" s="20" t="s">
        <v>127</v>
      </c>
      <c r="AU118" s="20" t="s">
        <v>91</v>
      </c>
      <c r="AY118" s="20" t="s">
        <v>126</v>
      </c>
      <c r="BE118" s="147">
        <f t="shared" si="4"/>
        <v>0</v>
      </c>
      <c r="BF118" s="147">
        <f t="shared" si="5"/>
        <v>0</v>
      </c>
      <c r="BG118" s="147">
        <f t="shared" si="6"/>
        <v>0</v>
      </c>
      <c r="BH118" s="147">
        <f t="shared" si="7"/>
        <v>0</v>
      </c>
      <c r="BI118" s="147">
        <f t="shared" si="8"/>
        <v>0</v>
      </c>
      <c r="BJ118" s="20" t="s">
        <v>76</v>
      </c>
      <c r="BK118" s="147">
        <f t="shared" si="9"/>
        <v>0</v>
      </c>
      <c r="BL118" s="20" t="s">
        <v>131</v>
      </c>
      <c r="BM118" s="20" t="s">
        <v>432</v>
      </c>
    </row>
    <row r="119" spans="2:65" s="1" customFormat="1" x14ac:dyDescent="0.3">
      <c r="B119" s="138"/>
      <c r="C119" s="139" t="s">
        <v>148</v>
      </c>
      <c r="D119" s="139" t="s">
        <v>127</v>
      </c>
      <c r="E119" s="140" t="s">
        <v>422</v>
      </c>
      <c r="F119" s="226" t="s">
        <v>433</v>
      </c>
      <c r="G119" s="226"/>
      <c r="H119" s="226"/>
      <c r="I119" s="226"/>
      <c r="J119" s="141" t="s">
        <v>267</v>
      </c>
      <c r="K119" s="142">
        <v>1</v>
      </c>
      <c r="L119" s="222"/>
      <c r="M119" s="222"/>
      <c r="N119" s="223">
        <f t="shared" si="0"/>
        <v>0</v>
      </c>
      <c r="O119" s="223"/>
      <c r="P119" s="223"/>
      <c r="Q119" s="223"/>
      <c r="R119" s="143"/>
      <c r="T119" s="144" t="s">
        <v>5</v>
      </c>
      <c r="U119" s="171" t="s">
        <v>36</v>
      </c>
      <c r="V119" s="172">
        <v>0</v>
      </c>
      <c r="W119" s="172">
        <f t="shared" si="1"/>
        <v>0</v>
      </c>
      <c r="X119" s="172">
        <v>0</v>
      </c>
      <c r="Y119" s="172">
        <f t="shared" si="2"/>
        <v>0</v>
      </c>
      <c r="Z119" s="172">
        <v>0</v>
      </c>
      <c r="AA119" s="173">
        <f t="shared" si="3"/>
        <v>0</v>
      </c>
      <c r="AR119" s="20" t="s">
        <v>131</v>
      </c>
      <c r="AT119" s="20" t="s">
        <v>127</v>
      </c>
      <c r="AU119" s="20" t="s">
        <v>91</v>
      </c>
      <c r="AY119" s="20" t="s">
        <v>126</v>
      </c>
      <c r="BE119" s="147">
        <f t="shared" si="4"/>
        <v>0</v>
      </c>
      <c r="BF119" s="147">
        <f t="shared" si="5"/>
        <v>0</v>
      </c>
      <c r="BG119" s="147">
        <f t="shared" si="6"/>
        <v>0</v>
      </c>
      <c r="BH119" s="147">
        <f t="shared" si="7"/>
        <v>0</v>
      </c>
      <c r="BI119" s="147">
        <f t="shared" si="8"/>
        <v>0</v>
      </c>
      <c r="BJ119" s="20" t="s">
        <v>76</v>
      </c>
      <c r="BK119" s="147">
        <f t="shared" si="9"/>
        <v>0</v>
      </c>
      <c r="BL119" s="20" t="s">
        <v>131</v>
      </c>
      <c r="BM119" s="20" t="s">
        <v>434</v>
      </c>
    </row>
    <row r="120" spans="2:65" s="1" customFormat="1" ht="6.95" customHeight="1" x14ac:dyDescent="0.3"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9"/>
    </row>
  </sheetData>
  <mergeCells count="73">
    <mergeCell ref="N112:Q112"/>
    <mergeCell ref="N113:Q113"/>
    <mergeCell ref="F114:I114"/>
    <mergeCell ref="F116:I116"/>
    <mergeCell ref="L114:M114"/>
    <mergeCell ref="N114:Q114"/>
    <mergeCell ref="F115:I115"/>
    <mergeCell ref="L115:M115"/>
    <mergeCell ref="N115:Q115"/>
    <mergeCell ref="L116:M116"/>
    <mergeCell ref="N116:Q116"/>
    <mergeCell ref="M108:Q108"/>
    <mergeCell ref="F110:I110"/>
    <mergeCell ref="L110:M110"/>
    <mergeCell ref="N110:Q110"/>
    <mergeCell ref="N111:Q111"/>
    <mergeCell ref="C100:Q100"/>
    <mergeCell ref="M105:P105"/>
    <mergeCell ref="F102:P102"/>
    <mergeCell ref="F103:P103"/>
    <mergeCell ref="M107:Q107"/>
    <mergeCell ref="N88:Q88"/>
    <mergeCell ref="N89:Q89"/>
    <mergeCell ref="N90:Q90"/>
    <mergeCell ref="N92:Q92"/>
    <mergeCell ref="L94:Q94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9:P79"/>
    <mergeCell ref="F78:P78"/>
    <mergeCell ref="H33:J33"/>
    <mergeCell ref="M33:P33"/>
    <mergeCell ref="H34:J34"/>
    <mergeCell ref="M34:P34"/>
    <mergeCell ref="H35:J35"/>
    <mergeCell ref="M35:P35"/>
    <mergeCell ref="S2:AC2"/>
    <mergeCell ref="M27:P27"/>
    <mergeCell ref="M30:P30"/>
    <mergeCell ref="M28:P28"/>
    <mergeCell ref="H32:J32"/>
    <mergeCell ref="M32:P32"/>
    <mergeCell ref="O18:P18"/>
    <mergeCell ref="O20:P20"/>
    <mergeCell ref="O21:P21"/>
    <mergeCell ref="E24:L24"/>
    <mergeCell ref="O17:P17"/>
    <mergeCell ref="H1:K1"/>
    <mergeCell ref="O11:P11"/>
    <mergeCell ref="O12:P12"/>
    <mergeCell ref="O14:P14"/>
    <mergeCell ref="O15:P15"/>
    <mergeCell ref="C2:Q2"/>
    <mergeCell ref="C4:Q4"/>
    <mergeCell ref="F6:P6"/>
    <mergeCell ref="F7:P7"/>
    <mergeCell ref="O9:P9"/>
    <mergeCell ref="F119:I119"/>
    <mergeCell ref="F118:I118"/>
    <mergeCell ref="F117:I117"/>
    <mergeCell ref="L117:M117"/>
    <mergeCell ref="N117:Q117"/>
    <mergeCell ref="L118:M118"/>
    <mergeCell ref="N118:Q118"/>
    <mergeCell ref="L119:M119"/>
    <mergeCell ref="N119:Q119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ST3167 - VD Karhov - zaji...</vt:lpstr>
      <vt:lpstr>3167a - Vedlejší náklady</vt:lpstr>
      <vt:lpstr>3167b - Ostatní náklady</vt:lpstr>
      <vt:lpstr>'3167a - Vedlejší náklady'!Názvy_tisku</vt:lpstr>
      <vt:lpstr>'3167b - Ostatní náklady'!Názvy_tisku</vt:lpstr>
      <vt:lpstr>'Rekapitulace stavby'!Názvy_tisku</vt:lpstr>
      <vt:lpstr>'ST3167 - VD Karhov - zaji...'!Názvy_tisku</vt:lpstr>
      <vt:lpstr>'3167a - Vedlejší náklady'!Oblast_tisku</vt:lpstr>
      <vt:lpstr>'3167b - Ostatní náklady'!Oblast_tisku</vt:lpstr>
      <vt:lpstr>'Rekapitulace stavby'!Oblast_tisku</vt:lpstr>
      <vt:lpstr>'ST3167 - VD Karhov - zaji...'!Oblast_tisku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krbec</cp:lastModifiedBy>
  <cp:lastPrinted>2018-07-17T14:08:15Z</cp:lastPrinted>
  <dcterms:created xsi:type="dcterms:W3CDTF">2018-07-17T11:10:25Z</dcterms:created>
  <dcterms:modified xsi:type="dcterms:W3CDTF">2018-07-24T11:14:00Z</dcterms:modified>
</cp:coreProperties>
</file>